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4\work\ОБМЕН\1\1.НА САЙТ\2025\Информация о тарифах\"/>
    </mc:Choice>
  </mc:AlternateContent>
  <bookViews>
    <workbookView xWindow="-120" yWindow="-120" windowWidth="29040" windowHeight="15840" tabRatio="819" activeTab="7"/>
  </bookViews>
  <sheets>
    <sheet name="Приложение 1" sheetId="20" r:id="rId1"/>
    <sheet name="Табл.1" sheetId="21" r:id="rId2"/>
    <sheet name="Табл.2 " sheetId="36" r:id="rId3"/>
    <sheet name="Приложение 2 " sheetId="37" r:id="rId4"/>
    <sheet name="Приложение 3" sheetId="39" r:id="rId5"/>
    <sheet name="Приложение 4" sheetId="26" r:id="rId6"/>
    <sheet name="Приложение 5" sheetId="38" r:id="rId7"/>
    <sheet name="Приложение 6" sheetId="40" r:id="rId8"/>
    <sheet name="Приложение 6 " sheetId="35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__123Graph_AGRAPH1" hidden="1">'[1]на 1 тут'!#REF!</definedName>
    <definedName name="__123Graph_AGRAPH2" hidden="1">'[1]на 1 тут'!#REF!</definedName>
    <definedName name="__123Graph_BGRAPH1" hidden="1">'[1]на 1 тут'!#REF!</definedName>
    <definedName name="__123Graph_BGRAPH2" hidden="1">'[1]на 1 тут'!#REF!</definedName>
    <definedName name="__123Graph_CGRAPH1" hidden="1">'[1]на 1 тут'!#REF!</definedName>
    <definedName name="__123Graph_CGRAPH2" hidden="1">'[1]на 1 тут'!#REF!</definedName>
    <definedName name="__123Graph_LBL_AGRAPH1" hidden="1">'[1]на 1 тут'!#REF!</definedName>
    <definedName name="__123Graph_XGRAPH1" hidden="1">'[1]на 1 тут'!#REF!</definedName>
    <definedName name="__123Graph_XGRAPH2" hidden="1">'[1]на 1 тут'!#REF!</definedName>
    <definedName name="_xlnm._FilterDatabase" localSheetId="7" hidden="1">'Приложение 6'!$A$8:$H$8</definedName>
    <definedName name="_xlnm._FilterDatabase" localSheetId="8" hidden="1">'Приложение 6 '!$A$16:$I$43</definedName>
    <definedName name="P1_dip" hidden="1">[2]FST5!$G$167:$G$172,[2]FST5!$G$174:$G$175,[2]FST5!$G$177:$G$180,[2]FST5!$G$182,[2]FST5!$G$184:$G$188,[2]FST5!$G$190,[2]FST5!$G$192:$G$194</definedName>
    <definedName name="P1_eso" hidden="1">[2]FST5!$G$167:$G$172,[2]FST5!$G$174:$G$175,[2]FST5!$G$177:$G$180,[2]FST5!$G$182,[2]FST5!$G$184:$G$188,[2]FST5!$G$190,[2]FST5!$G$192:$G$194</definedName>
    <definedName name="P1_ESO_PROT" hidden="1">[3]ЭСО!#REF!,[3]ЭСО!#REF!,[3]ЭСО!$G$7:$G$15,[3]ЭСО!#REF!,[3]ЭСО!$G$20:$G$22,[3]ЭСО!$G$24:$G$26,[3]ЭСО!$G$29:$G$30,[3]ЭСО!$G$33:$G$33</definedName>
    <definedName name="P1_net" hidden="1">[2]FST5!$G$118:$G$123,[2]FST5!$G$125:$G$126,[2]FST5!$G$128:$G$131,[2]FST5!$G$133,[2]FST5!$G$135:$G$139,[2]FST5!$G$141,[2]FST5!$G$143:$G$145</definedName>
    <definedName name="P1_SBT_PROT" hidden="1">[3]сбыт!#REF!,[3]сбыт!#REF!,[3]сбыт!#REF!,[3]сбыт!#REF!,[3]сбыт!#REF!,[3]сбыт!#REF!,[3]сбыт!#REF!</definedName>
    <definedName name="P1_SC_CLR" hidden="1">#REF!,#REF!,#REF!,#REF!,#REF!</definedName>
    <definedName name="P1_SCOPE_17_PRT" hidden="1">'[4]17'!$E$13:$H$21,'[4]17'!$J$9:$J$11,'[4]17'!$J$13:$J$21,'[4]17'!$E$24:$H$26,'[4]17'!$E$28:$H$36,'[4]17'!$J$24:$M$26,'[4]17'!$J$28:$M$36,'[4]17'!$E$39:$H$41</definedName>
    <definedName name="P1_SCOPE_4_PRT" hidden="1">'[4]4'!$F$23:$I$23,'[4]4'!$F$25:$I$25,'[4]4'!$F$27:$I$31,'[4]4'!$K$14:$N$20,'[4]4'!$K$23:$N$23,'[4]4'!$K$25:$N$25,'[4]4'!$K$27:$N$31,'[4]4'!$P$14:$S$20,'[4]4'!$P$23:$S$23</definedName>
    <definedName name="P1_SCOPE_5_PRT" hidden="1">'[4]5'!$F$23:$I$23,'[4]5'!$F$25:$I$25,'[4]5'!$F$27:$I$31,'[4]5'!$K$14:$N$21,'[4]5'!$K$23:$N$23,'[4]5'!$K$25:$N$25,'[4]5'!$K$27:$N$31,'[4]5'!$P$14:$S$21,'[4]5'!$P$23:$S$23</definedName>
    <definedName name="P1_SCOPE_CORR" hidden="1">#REF!,#REF!,#REF!,#REF!,#REF!,#REF!,#REF!</definedName>
    <definedName name="P1_SCOPE_F1_PRT" hidden="1">'[4]Ф-1 (для АО-энерго)'!$D$74:$E$84,'[4]Ф-1 (для АО-энерго)'!$D$71:$E$72,'[4]Ф-1 (для АО-энерго)'!$D$66:$E$69,'[4]Ф-1 (для АО-энерго)'!$D$61:$E$64</definedName>
    <definedName name="P1_SCOPE_F2_PRT" hidden="1">'[4]Ф-2 (для АО-энерго)'!$G$56,'[4]Ф-2 (для АО-энерго)'!$E$55:$E$56,'[4]Ф-2 (для АО-энерго)'!$F$55:$G$55,'[4]Ф-2 (для АО-энерго)'!$D$55</definedName>
    <definedName name="P1_SCOPE_FLOAD" hidden="1">'[3]Ген. не уч. ОРЭМ'!$F$33:$F$36,'[3]Ген. не уч. ОРЭМ'!$F$38:$F$43,'[3]Ген. не уч. ОРЭМ'!$F$45:$F$45,'[3]Ген. не уч. ОРЭМ'!$F$47:$F$47,'[3]Ген. не уч. ОРЭМ'!$F$49:$F$49,'[3]Ген. не уч. ОРЭМ'!$F$51:$F$51</definedName>
    <definedName name="P1_SCOPE_FRML" hidden="1">'[3]Ген. не уч. ОРЭМ'!$F$18:$F$26,'[3]Ген. не уч. ОРЭМ'!$F$28:$F$29,'[3]Ген. не уч. ОРЭМ'!$F$31:$F$31,'[3]Ген. не уч. ОРЭМ'!$F$33:$F$35,'[3]Ген. не уч. ОРЭМ'!$F$38:$F$42,'[3]Ген. не уч. ОРЭМ'!$F$45:$F$45</definedName>
    <definedName name="P1_SCOPE_PER_PRT" hidden="1">[4]перекрестка!$H$15:$H$19,[4]перекрестка!$H$21:$H$25,[4]перекрестка!$J$14:$J$25,[4]перекрестка!$K$15:$K$19,[4]перекрестка!$K$21:$K$25</definedName>
    <definedName name="P1_SCOPE_SV_LD" hidden="1">#REF!,#REF!,#REF!,#REF!,#REF!,#REF!,#REF!</definedName>
    <definedName name="P1_SCOPE_SV_LD1" hidden="1">[4]свод!$E$70:$I$79,[4]свод!$E$81:$I$81,[4]свод!$E$83:$I$88,[4]свод!$E$90:$I$90,[4]свод!$E$92:$I$96,[4]свод!$E$98:$I$98,[4]свод!$E$101:$I$102</definedName>
    <definedName name="P1_SET_PROT" hidden="1">#REF!,#REF!,#REF!,#REF!,#REF!,#REF!,#REF!</definedName>
    <definedName name="P1_SET_PRT" hidden="1">#REF!,#REF!,#REF!,#REF!,#REF!,#REF!,#REF!</definedName>
    <definedName name="P16_SCOPE_FULL_LOAD" localSheetId="7" hidden="1">[0]!P2_SCOPE_FULL_LOAD,[0]!P3_SCOPE_FULL_LOAD,[0]!P4_SCOPE_FULL_LOAD,[0]!P5_SCOPE_FULL_LOAD,[0]!P6_SCOPE_FULL_LOAD,[0]!P7_SCOPE_FULL_LOAD,[0]!P8_SCOPE_FULL_LOAD</definedName>
    <definedName name="P16_SCOPE_FULL_LOAD" hidden="1">[0]!P2_SCOPE_FULL_LOAD,[0]!P3_SCOPE_FULL_LOAD,[0]!P4_SCOPE_FULL_LOAD,[0]!P5_SCOPE_FULL_LOAD,[0]!P6_SCOPE_FULL_LOAD,[0]!P7_SCOPE_FULL_LOAD,[0]!P8_SCOPE_FULL_LOAD</definedName>
    <definedName name="P17_SCOPE_FULL_LOAD" localSheetId="7" hidden="1">[0]!P9_SCOPE_FULL_LOAD,P10_SCOPE_FULL_LOAD,P11_SCOPE_FULL_LOAD,P12_SCOPE_FULL_LOAD,P13_SCOPE_FULL_LOAD,P14_SCOPE_FULL_LOAD,P15_SCOPE_FULL_LOAD</definedName>
    <definedName name="P17_SCOPE_FULL_LOAD" hidden="1">[0]!P9_SCOPE_FULL_LOAD,P10_SCOPE_FULL_LOAD,P11_SCOPE_FULL_LOAD,P12_SCOPE_FULL_LOAD,P13_SCOPE_FULL_LOAD,P14_SCOPE_FULL_LOAD,P15_SCOPE_FULL_LOAD</definedName>
    <definedName name="P19_T1_Protect" localSheetId="7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dip" hidden="1">[2]FST5!$G$100:$G$116,[2]FST5!$G$118:$G$123,[2]FST5!$G$125:$G$126,[2]FST5!$G$128:$G$131,[2]FST5!$G$133,[2]FST5!$G$135:$G$139,[2]FST5!$G$141</definedName>
    <definedName name="P2_SC_CLR" hidden="1">#REF!,#REF!,#REF!,#REF!,#REF!</definedName>
    <definedName name="P2_SCOPE_4_PRT" hidden="1">'[4]4'!$P$25:$S$25,'[4]4'!$P$27:$S$31,'[4]4'!$U$14:$X$20,'[4]4'!$U$23:$X$23,'[4]4'!$U$25:$X$25,'[4]4'!$U$27:$X$31,'[4]4'!$Z$14:$AC$20,'[4]4'!$Z$23:$AC$23,'[4]4'!$Z$25:$AC$25</definedName>
    <definedName name="P2_SCOPE_5_PRT" hidden="1">'[4]5'!$P$25:$S$25,'[4]5'!$P$27:$S$31,'[4]5'!$U$14:$X$21,'[4]5'!$U$23:$X$23,'[4]5'!$U$25:$X$25,'[4]5'!$U$27:$X$31,'[4]5'!$Z$14:$AC$21,'[4]5'!$Z$23:$AC$23,'[4]5'!$Z$25:$AC$25</definedName>
    <definedName name="P2_SCOPE_CORR" hidden="1">#REF!,#REF!,#REF!,#REF!,#REF!,#REF!,#REF!,#REF!</definedName>
    <definedName name="P2_SCOPE_F1_PRT" hidden="1">'[4]Ф-1 (для АО-энерго)'!$D$56:$E$59,'[4]Ф-1 (для АО-энерго)'!$D$34:$E$50,'[4]Ф-1 (для АО-энерго)'!$D$32:$E$32,'[4]Ф-1 (для АО-энерго)'!$D$23:$E$30</definedName>
    <definedName name="P2_SCOPE_F2_PRT" hidden="1">'[4]Ф-2 (для АО-энерго)'!$D$52:$G$54,'[4]Ф-2 (для АО-энерго)'!$C$21:$E$42,'[4]Ф-2 (для АО-энерго)'!$A$12:$E$12,'[4]Ф-2 (для АО-энерго)'!$C$8:$E$11</definedName>
    <definedName name="P2_SCOPE_PER_PRT" hidden="1">[4]перекрестка!$N$14:$N$25,[4]перекрестка!$N$27:$N$31,[4]перекрестка!$J$27:$K$31,[4]перекрестка!$F$27:$H$31,[4]перекрестка!$F$33:$H$37</definedName>
    <definedName name="P3_dip" hidden="1">[2]FST5!$G$143:$G$145,[2]FST5!$G$214:$G$217,[2]FST5!$G$219:$G$224,[2]FST5!$G$226,[2]FST5!$G$228,[2]FST5!$G$230,[2]FST5!$G$232,[2]FST5!$G$197:$G$212</definedName>
    <definedName name="P3_SCOPE_F1_PRT" hidden="1">'[4]Ф-1 (для АО-энерго)'!$E$16:$E$17,'[4]Ф-1 (для АО-энерго)'!$C$4:$D$4,'[4]Ф-1 (для АО-энерго)'!$C$7:$E$10,'[4]Ф-1 (для АО-энерго)'!$A$11:$E$11</definedName>
    <definedName name="P3_SCOPE_PER_PRT" hidden="1">[4]перекрестка!$J$33:$K$37,[4]перекрестка!$N$33:$N$37,[4]перекрестка!$F$39:$H$43,[4]перекрестка!$J$39:$K$43,[4]перекрестка!$N$39:$N$43</definedName>
    <definedName name="P4_dip" hidden="1">[2]FST5!$G$70:$G$75,[2]FST5!$G$77:$G$78,[2]FST5!$G$80:$G$83,[2]FST5!$G$85,[2]FST5!$G$87:$G$91,[2]FST5!$G$93,[2]FST5!$G$95:$G$97,[2]FST5!$G$52:$G$68</definedName>
    <definedName name="P4_SCOPE_F1_PRT" hidden="1">'[4]Ф-1 (для АО-энерго)'!$C$13:$E$13,'[4]Ф-1 (для АО-энерго)'!$A$14:$E$14,'[4]Ф-1 (для АО-энерго)'!$C$23:$C$50,'[4]Ф-1 (для АО-энерго)'!$C$54:$C$95</definedName>
    <definedName name="P4_SCOPE_PER_PRT" hidden="1">[4]перекрестка!$F$45:$H$49,[4]перекрестка!$J$45:$K$49,[4]перекрестка!$N$45:$N$49,[4]перекрестка!$F$53:$G$64,[4]перекрестка!$H$54:$H$58</definedName>
    <definedName name="SAPBEXrevision" hidden="1">1</definedName>
    <definedName name="SAPBEXsysID" hidden="1">"BW2"</definedName>
    <definedName name="SAPBEXwbID" hidden="1">"479GSPMTNK9HM4ZSIVE5K2SH6"</definedName>
    <definedName name="sub_520600812" localSheetId="0">'Приложение 1'!#REF!</definedName>
    <definedName name="wrn.Сравнение._.с._.отраслями." localSheetId="7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25E69A6_D07D_4C9E_867A_FBF907759D92_.wvu.FilterData" localSheetId="8" hidden="1">'Приложение 6 '!$A$16:$I$43</definedName>
    <definedName name="Z_125E69A6_D07D_4C9E_867A_FBF907759D92_.wvu.PrintArea" localSheetId="8" hidden="1">'Приложение 6 '!$A$4:$I$46</definedName>
    <definedName name="Z_125E69A6_D07D_4C9E_867A_FBF907759D92_.wvu.PrintTitles" localSheetId="8" hidden="1">'Приложение 6 '!$13:$15</definedName>
    <definedName name="Z_1E0EE37D_FFBC_4B9F_93C0_76446F471229_.wvu.FilterData" localSheetId="8" hidden="1">'Приложение 6 '!$A$16:$I$43</definedName>
    <definedName name="Z_2956C181_262F_414F_8A85_8FA8AF51752E_.wvu.FilterData" localSheetId="8" hidden="1">'Приложение 6 '!$A$16:$I$43</definedName>
    <definedName name="Z_3F010C9C_3F3B_4ADE_A4C7_3B299EF914D9_.wvu.FilterData" localSheetId="8" hidden="1">'Приложение 6 '!$A$16:$I$43</definedName>
    <definedName name="Z_513D455D_4D24_4239_8B7C_25ADFFCFBFEC_.wvu.FilterData" localSheetId="8" hidden="1">'Приложение 6 '!$A$16:$I$43</definedName>
    <definedName name="Z_5F590C1B_E582_4182_B724_38ABAFF33CA3_.wvu.FilterData" localSheetId="8" hidden="1">'Приложение 6 '!$A$16:$I$43</definedName>
    <definedName name="Z_600A0B55_764B_482F_998A_43321ACCFAE2_.wvu.FilterData" localSheetId="8" hidden="1">'Приложение 6 '!$A$16:$I$43</definedName>
    <definedName name="Z_6AA649AC_E606_4999_8B21_B81A3E40827A_.wvu.FilterData" localSheetId="8" hidden="1">'Приложение 6 '!$A$16:$I$43</definedName>
    <definedName name="Z_879F321B_AB0C_410E_AA9B_B90320143E2F_.wvu.FilterData" localSheetId="8" hidden="1">'Приложение 6 '!$A$16:$I$43</definedName>
    <definedName name="Z_96E1A17B_5504_4C16_BFD9_0660166832C7_.wvu.FilterData" localSheetId="8" hidden="1">'Приложение 6 '!$A$16:$I$43</definedName>
    <definedName name="Z_97EBE2BC_A0A8_43BD_B709_6DEB95F4B360_.wvu.FilterData" localSheetId="8" hidden="1">'Приложение 6 '!$A$16:$I$43</definedName>
    <definedName name="Z_97EBE2BC_A0A8_43BD_B709_6DEB95F4B360_.wvu.PrintArea" localSheetId="8" hidden="1">'Приложение 6 '!$A$4:$I$46</definedName>
    <definedName name="Z_97EBE2BC_A0A8_43BD_B709_6DEB95F4B360_.wvu.PrintTitles" localSheetId="8" hidden="1">'Приложение 6 '!$13:$15</definedName>
    <definedName name="Z_D1456EDE_3EF3_41B0_983B_E0891D3EA180_.wvu.FilterData" localSheetId="8" hidden="1">'Приложение 6 '!$A$16:$I$43</definedName>
    <definedName name="Z_E36223E5_A8EE_44DF_B4F0_0EBB5A80A63A_.wvu.FilterData" localSheetId="8" hidden="1">'Приложение 6 '!$A$16:$I$43</definedName>
    <definedName name="Z_FE6F7D05_A617_4FB4_A5EB_E56CD86DEF99_.wvu.FilterData" localSheetId="8" hidden="1">'Приложение 6 '!$A$16:$I$43</definedName>
    <definedName name="витт" localSheetId="7" hidden="1">{#N/A,#N/A,TRUE,"Лист1";#N/A,#N/A,TRUE,"Лист2";#N/A,#N/A,TRUE,"Лист3"}</definedName>
    <definedName name="витт" hidden="1">{#N/A,#N/A,TRUE,"Лист1";#N/A,#N/A,TRUE,"Лист2";#N/A,#N/A,TRUE,"Лист3"}</definedName>
    <definedName name="впрпр" hidden="1">#REF!,#REF!,#REF!,#REF!,#REF!,#REF!,#REF!,#REF!</definedName>
    <definedName name="вуув" localSheetId="7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7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7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localSheetId="7" hidden="1">{#N/A,#N/A,TRUE,"Лист1";#N/A,#N/A,TRUE,"Лист2";#N/A,#N/A,TRUE,"Лист3"}</definedName>
    <definedName name="гшгш" hidden="1">{#N/A,#N/A,TRUE,"Лист1";#N/A,#N/A,TRUE,"Лист2";#N/A,#N/A,TRUE,"Лист3"}</definedName>
    <definedName name="_xlnm.Print_Titles" localSheetId="6">'Приложение 5'!$9:$11</definedName>
    <definedName name="_xlnm.Print_Titles" localSheetId="8">'Приложение 6 '!$13:$15</definedName>
    <definedName name="индцкавг98" localSheetId="7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localSheetId="7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щжо" localSheetId="7" hidden="1">{#N/A,#N/A,TRUE,"Лист1";#N/A,#N/A,TRUE,"Лист2";#N/A,#N/A,TRUE,"Лист3"}</definedName>
    <definedName name="лщжо" hidden="1">{#N/A,#N/A,TRUE,"Лист1";#N/A,#N/A,TRUE,"Лист2";#N/A,#N/A,TRUE,"Лист3"}</definedName>
    <definedName name="ншш" localSheetId="7" hidden="1">{#N/A,#N/A,TRUE,"Лист1";#N/A,#N/A,TRUE,"Лист2";#N/A,#N/A,TRUE,"Лист3"}</definedName>
    <definedName name="ншш" hidden="1">{#N/A,#N/A,TRUE,"Лист1";#N/A,#N/A,TRUE,"Лист2";#N/A,#N/A,TRUE,"Лист3"}</definedName>
    <definedName name="_xlnm.Print_Area" localSheetId="0">'Приложение 1'!$C$6:$O$21</definedName>
    <definedName name="_xlnm.Print_Area" localSheetId="3">'Приложение 2 '!$A$1:$I$288</definedName>
    <definedName name="_xlnm.Print_Area" localSheetId="5">'Приложение 4'!$A$1:$Q$46</definedName>
    <definedName name="_xlnm.Print_Area" localSheetId="6">'Приложение 5'!$B$1:$F$37</definedName>
    <definedName name="_xlnm.Print_Area" localSheetId="8">'Приложение 6 '!$A$4:$I$46</definedName>
    <definedName name="_xlnm.Print_Area" localSheetId="1">Табл.1!$A$1:$G$26</definedName>
    <definedName name="_xlnm.Print_Area" localSheetId="2">'Табл.2 '!$A$1:$K$592</definedName>
    <definedName name="прибыль3" localSheetId="7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localSheetId="7" hidden="1">{#N/A,#N/A,TRUE,"Лист1";#N/A,#N/A,TRUE,"Лист2";#N/A,#N/A,TRUE,"Лист3"}</definedName>
    <definedName name="рис1" hidden="1">{#N/A,#N/A,TRUE,"Лист1";#N/A,#N/A,TRUE,"Лист2";#N/A,#N/A,TRUE,"Лист3"}</definedName>
    <definedName name="тп" localSheetId="7" hidden="1">{#N/A,#N/A,TRUE,"Лист1";#N/A,#N/A,TRUE,"Лист2";#N/A,#N/A,TRUE,"Лист3"}</definedName>
    <definedName name="тп" hidden="1">{#N/A,#N/A,TRUE,"Лист1";#N/A,#N/A,TRUE,"Лист2";#N/A,#N/A,TRUE,"Лист3"}</definedName>
    <definedName name="ТЭП2" localSheetId="7" hidden="1">{#N/A,#N/A,TRUE,"Лист1";#N/A,#N/A,TRUE,"Лист2";#N/A,#N/A,TRUE,"Лист3"}</definedName>
    <definedName name="ТЭП2" hidden="1">{#N/A,#N/A,TRUE,"Лист1";#N/A,#N/A,TRUE,"Лист2";#N/A,#N/A,TRUE,"Лист3"}</definedName>
    <definedName name="укеееукеееееееееееееее" localSheetId="7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7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апр" localSheetId="7" hidden="1">{#N/A,#N/A,TRUE,"Лист1";#N/A,#N/A,TRUE,"Лист2";#N/A,#N/A,TRUE,"Лист3"}</definedName>
    <definedName name="ыапр" hidden="1">{#N/A,#N/A,TRUE,"Лист1";#N/A,#N/A,TRUE,"Лист2";#N/A,#N/A,TRUE,"Лист3"}</definedName>
    <definedName name="ыпыим" localSheetId="7" hidden="1">{#N/A,#N/A,TRUE,"Лист1";#N/A,#N/A,TRUE,"Лист2";#N/A,#N/A,TRUE,"Лист3"}</definedName>
    <definedName name="ыпыим" hidden="1">{#N/A,#N/A,TRUE,"Лист1";#N/A,#N/A,TRUE,"Лист2";#N/A,#N/A,TRUE,"Лист3"}</definedName>
    <definedName name="ыпыпми" localSheetId="7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localSheetId="7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localSheetId="7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52511"/>
  <customWorkbookViews>
    <customWorkbookView name="1 - Личное представление" guid="{1BC6230B-36E3-4560-AE3B-A0BBF2CB5BE1}" mergeInterval="0" personalView="1" maximized="1" windowWidth="1276" windowHeight="878" activeSheetId="5"/>
    <customWorkbookView name="admin - Личное представление" guid="{253C2491-25C4-4402-AD8A-93FE47B7B618}" mergeInterval="0" personalView="1" maximized="1" windowWidth="1276" windowHeight="818" activeSheetId="5"/>
  </customWorkbookViews>
</workbook>
</file>

<file path=xl/calcChain.xml><?xml version="1.0" encoding="utf-8"?>
<calcChain xmlns="http://schemas.openxmlformats.org/spreadsheetml/2006/main">
  <c r="E35" i="38" l="1"/>
  <c r="E36" i="38" s="1"/>
  <c r="E37" i="38" s="1"/>
  <c r="E30" i="38"/>
  <c r="E31" i="38" s="1"/>
  <c r="E32" i="38" s="1"/>
  <c r="E25" i="38"/>
  <c r="E26" i="38" s="1"/>
  <c r="E27" i="38" s="1"/>
  <c r="E20" i="38"/>
  <c r="E21" i="38" s="1"/>
  <c r="E22" i="38" s="1"/>
  <c r="E15" i="38"/>
  <c r="E16" i="38" s="1"/>
  <c r="E17" i="38" s="1"/>
  <c r="G26" i="21" l="1"/>
  <c r="F26" i="21"/>
  <c r="E26" i="21"/>
  <c r="D26" i="21"/>
  <c r="D239" i="37" l="1"/>
  <c r="I82" i="37"/>
  <c r="H82" i="37"/>
  <c r="G82" i="37"/>
  <c r="F82" i="37"/>
  <c r="F108" i="37" s="1"/>
  <c r="F133" i="37" s="1"/>
  <c r="F158" i="37" s="1"/>
  <c r="F183" i="37" s="1"/>
  <c r="E82" i="37"/>
  <c r="D82" i="37"/>
  <c r="D108" i="37" s="1"/>
  <c r="D133" i="37" s="1"/>
  <c r="D158" i="37" s="1"/>
  <c r="D183" i="37" s="1"/>
  <c r="E108" i="37"/>
  <c r="G108" i="37"/>
  <c r="H108" i="37"/>
  <c r="I108" i="37"/>
  <c r="I133" i="37" s="1"/>
  <c r="I158" i="37" s="1"/>
  <c r="I183" i="37" s="1"/>
  <c r="E133" i="37"/>
  <c r="E158" i="37" s="1"/>
  <c r="E183" i="37" s="1"/>
  <c r="G133" i="37"/>
  <c r="G158" i="37" s="1"/>
  <c r="G183" i="37" s="1"/>
  <c r="H133" i="37"/>
  <c r="H158" i="37" s="1"/>
  <c r="H183" i="37" s="1"/>
  <c r="V15" i="36"/>
  <c r="H400" i="36" s="1"/>
  <c r="U15" i="36"/>
  <c r="G553" i="36" s="1"/>
  <c r="K574" i="36"/>
  <c r="J574" i="36"/>
  <c r="I574" i="36"/>
  <c r="H574" i="36"/>
  <c r="G574" i="36"/>
  <c r="F574" i="36"/>
  <c r="E574" i="36"/>
  <c r="D574" i="36"/>
  <c r="J526" i="36"/>
  <c r="I400" i="36"/>
  <c r="I350" i="36"/>
  <c r="J300" i="36"/>
  <c r="I300" i="36"/>
  <c r="D245" i="36"/>
  <c r="I189" i="36"/>
  <c r="I133" i="36"/>
  <c r="J78" i="36"/>
  <c r="I78" i="36"/>
  <c r="F78" i="36"/>
  <c r="K9" i="36"/>
  <c r="J9" i="36"/>
  <c r="I9" i="36"/>
  <c r="H9" i="36"/>
  <c r="G9" i="36"/>
  <c r="F9" i="36"/>
  <c r="E9" i="36"/>
  <c r="D9" i="36"/>
  <c r="L17" i="20"/>
  <c r="G245" i="36" l="1"/>
  <c r="E400" i="36"/>
  <c r="F530" i="36"/>
  <c r="D25" i="36"/>
  <c r="F133" i="36"/>
  <c r="D300" i="36"/>
  <c r="D538" i="36"/>
  <c r="D453" i="36"/>
  <c r="F25" i="36"/>
  <c r="D189" i="36"/>
  <c r="F453" i="36"/>
  <c r="E549" i="36"/>
  <c r="D400" i="36"/>
  <c r="E538" i="36"/>
  <c r="G25" i="36"/>
  <c r="E189" i="36"/>
  <c r="G453" i="36"/>
  <c r="F549" i="36"/>
  <c r="F245" i="36"/>
  <c r="E25" i="36"/>
  <c r="F300" i="36"/>
  <c r="D78" i="36"/>
  <c r="F350" i="36"/>
  <c r="D526" i="36"/>
  <c r="D553" i="36"/>
  <c r="F526" i="36"/>
  <c r="F553" i="36"/>
  <c r="I526" i="36"/>
  <c r="I25" i="36"/>
  <c r="D133" i="36"/>
  <c r="F189" i="36"/>
  <c r="I245" i="36"/>
  <c r="D350" i="36"/>
  <c r="F400" i="36"/>
  <c r="I453" i="36"/>
  <c r="D530" i="36"/>
  <c r="F538" i="36"/>
  <c r="F450" i="36" s="1"/>
  <c r="G549" i="36"/>
  <c r="J25" i="36"/>
  <c r="E133" i="36"/>
  <c r="G189" i="36"/>
  <c r="J245" i="36"/>
  <c r="E350" i="36"/>
  <c r="G400" i="36"/>
  <c r="J453" i="36"/>
  <c r="E530" i="36"/>
  <c r="G538" i="36"/>
  <c r="J549" i="36"/>
  <c r="I538" i="36"/>
  <c r="E78" i="36"/>
  <c r="G133" i="36"/>
  <c r="J189" i="36"/>
  <c r="E300" i="36"/>
  <c r="G350" i="36"/>
  <c r="J400" i="36"/>
  <c r="E526" i="36"/>
  <c r="G530" i="36"/>
  <c r="G450" i="36" s="1"/>
  <c r="J538" i="36"/>
  <c r="E553" i="36"/>
  <c r="I530" i="36"/>
  <c r="K538" i="36"/>
  <c r="G78" i="36"/>
  <c r="J133" i="36"/>
  <c r="E245" i="36"/>
  <c r="G300" i="36"/>
  <c r="J350" i="36"/>
  <c r="E453" i="36"/>
  <c r="G526" i="36"/>
  <c r="J530" i="36"/>
  <c r="D549" i="36"/>
  <c r="J553" i="36"/>
  <c r="K78" i="36"/>
  <c r="K189" i="36"/>
  <c r="K245" i="36"/>
  <c r="K300" i="36"/>
  <c r="K350" i="36"/>
  <c r="K400" i="36"/>
  <c r="K25" i="36"/>
  <c r="K133" i="36"/>
  <c r="H453" i="36"/>
  <c r="H526" i="36"/>
  <c r="H530" i="36"/>
  <c r="H538" i="36"/>
  <c r="H549" i="36"/>
  <c r="H553" i="36"/>
  <c r="I549" i="36"/>
  <c r="I553" i="36"/>
  <c r="K453" i="36"/>
  <c r="K526" i="36"/>
  <c r="K530" i="36"/>
  <c r="K549" i="36"/>
  <c r="K553" i="36"/>
  <c r="H25" i="36"/>
  <c r="H78" i="36"/>
  <c r="H133" i="36"/>
  <c r="H189" i="36"/>
  <c r="H245" i="36"/>
  <c r="H300" i="36"/>
  <c r="H350" i="36"/>
  <c r="D450" i="36"/>
  <c r="E34" i="26"/>
  <c r="E29" i="26"/>
  <c r="E24" i="26"/>
  <c r="E19" i="26"/>
  <c r="J450" i="36" l="1"/>
  <c r="I450" i="36"/>
  <c r="E450" i="36"/>
  <c r="K450" i="36"/>
  <c r="H450" i="36"/>
  <c r="O19" i="20"/>
  <c r="N19" i="20"/>
  <c r="M19" i="20"/>
  <c r="L19" i="20"/>
  <c r="O18" i="20"/>
  <c r="N18" i="20"/>
  <c r="M18" i="20"/>
  <c r="L18" i="20"/>
  <c r="O17" i="20"/>
  <c r="N17" i="20"/>
  <c r="M17" i="20"/>
  <c r="E239" i="37" l="1"/>
  <c r="E247" i="37" s="1"/>
  <c r="E257" i="37" s="1"/>
  <c r="E266" i="37" s="1"/>
  <c r="E273" i="37" s="1"/>
  <c r="E284" i="37" s="1"/>
  <c r="F239" i="37"/>
  <c r="F247" i="37" s="1"/>
  <c r="F257" i="37" s="1"/>
  <c r="F266" i="37" s="1"/>
  <c r="F273" i="37" s="1"/>
  <c r="F284" i="37" s="1"/>
  <c r="G239" i="37"/>
  <c r="G247" i="37" s="1"/>
  <c r="G257" i="37" s="1"/>
  <c r="G266" i="37" s="1"/>
  <c r="G273" i="37" s="1"/>
  <c r="G284" i="37" s="1"/>
  <c r="H239" i="37"/>
  <c r="H247" i="37" s="1"/>
  <c r="H257" i="37" s="1"/>
  <c r="H266" i="37" s="1"/>
  <c r="H273" i="37" s="1"/>
  <c r="H284" i="37" s="1"/>
  <c r="I239" i="37"/>
  <c r="I247" i="37" s="1"/>
  <c r="I257" i="37" s="1"/>
  <c r="I266" i="37" s="1"/>
  <c r="I273" i="37" s="1"/>
  <c r="I284" i="37" s="1"/>
  <c r="D247" i="37"/>
  <c r="D257" i="37" s="1"/>
  <c r="D266" i="37" s="1"/>
  <c r="D273" i="37" s="1"/>
  <c r="D284" i="37" s="1"/>
  <c r="D208" i="37"/>
  <c r="G208" i="37"/>
  <c r="H208" i="37"/>
  <c r="I208" i="37"/>
  <c r="E208" i="37"/>
  <c r="F208" i="37" l="1"/>
  <c r="M553" i="36"/>
  <c r="L553" i="36"/>
  <c r="M549" i="36"/>
  <c r="L549" i="36"/>
  <c r="M538" i="36"/>
  <c r="L538" i="36"/>
  <c r="M531" i="36"/>
  <c r="L531" i="36"/>
  <c r="M526" i="36"/>
  <c r="L526" i="36"/>
  <c r="M79" i="36"/>
  <c r="L79" i="36"/>
  <c r="M400" i="36" l="1"/>
  <c r="L400" i="36"/>
  <c r="M26" i="36"/>
  <c r="L26" i="36"/>
  <c r="M450" i="36" l="1"/>
  <c r="L450" i="36"/>
  <c r="F14" i="39"/>
  <c r="G14" i="39"/>
  <c r="H14" i="39"/>
  <c r="M14" i="39" s="1"/>
  <c r="E14" i="39"/>
  <c r="F13" i="39"/>
  <c r="K13" i="39" s="1"/>
  <c r="G13" i="39"/>
  <c r="H13" i="39"/>
  <c r="E13" i="39"/>
  <c r="F12" i="39"/>
  <c r="G12" i="39"/>
  <c r="H12" i="39"/>
  <c r="M12" i="39" s="1"/>
  <c r="E12" i="39"/>
  <c r="J12" i="39" s="1"/>
  <c r="J14" i="39" l="1"/>
  <c r="E25" i="39" s="1"/>
  <c r="J25" i="39" s="1"/>
  <c r="E37" i="39" s="1"/>
  <c r="L12" i="39"/>
  <c r="G23" i="39" s="1"/>
  <c r="L23" i="39" s="1"/>
  <c r="G35" i="39" s="1"/>
  <c r="L14" i="39"/>
  <c r="G25" i="39" s="1"/>
  <c r="L25" i="39" s="1"/>
  <c r="G37" i="39" s="1"/>
  <c r="K12" i="39"/>
  <c r="F23" i="39" s="1"/>
  <c r="K23" i="39" s="1"/>
  <c r="F35" i="39" s="1"/>
  <c r="K14" i="39"/>
  <c r="F25" i="39" s="1"/>
  <c r="K25" i="39" s="1"/>
  <c r="F37" i="39" s="1"/>
  <c r="L13" i="39"/>
  <c r="G24" i="39" s="1"/>
  <c r="L24" i="39" s="1"/>
  <c r="G36" i="39" s="1"/>
  <c r="J13" i="39"/>
  <c r="E24" i="39" s="1"/>
  <c r="J24" i="39" s="1"/>
  <c r="E36" i="39" s="1"/>
  <c r="M13" i="39"/>
  <c r="H24" i="39" s="1"/>
  <c r="M24" i="39" s="1"/>
  <c r="H36" i="39" s="1"/>
  <c r="L17" i="36"/>
  <c r="M17" i="36"/>
  <c r="H25" i="39"/>
  <c r="F24" i="39"/>
  <c r="K24" i="39" s="1"/>
  <c r="H23" i="39"/>
  <c r="M23" i="39" s="1"/>
  <c r="E23" i="39"/>
  <c r="J23" i="39" s="1"/>
  <c r="K35" i="39" l="1"/>
  <c r="F47" i="39" s="1"/>
  <c r="K47" i="39" s="1"/>
  <c r="J36" i="39"/>
  <c r="E48" i="39" s="1"/>
  <c r="J48" i="39" s="1"/>
  <c r="K37" i="39"/>
  <c r="F49" i="39" s="1"/>
  <c r="K49" i="39" s="1"/>
  <c r="L35" i="39"/>
  <c r="G47" i="39" s="1"/>
  <c r="L47" i="39" s="1"/>
  <c r="M36" i="39"/>
  <c r="H48" i="39" s="1"/>
  <c r="M48" i="39" s="1"/>
  <c r="L36" i="39"/>
  <c r="G48" i="39" s="1"/>
  <c r="L48" i="39" s="1"/>
  <c r="L37" i="39"/>
  <c r="G49" i="39" s="1"/>
  <c r="L49" i="39" s="1"/>
  <c r="J37" i="39"/>
  <c r="E49" i="39" s="1"/>
  <c r="J49" i="39" s="1"/>
  <c r="M25" i="39"/>
  <c r="H37" i="39" s="1"/>
  <c r="F36" i="39"/>
  <c r="H35" i="39"/>
  <c r="E35" i="39"/>
  <c r="M37" i="39" l="1"/>
  <c r="H49" i="39" s="1"/>
  <c r="M49" i="39" s="1"/>
  <c r="M35" i="39"/>
  <c r="H47" i="39" s="1"/>
  <c r="M47" i="39" s="1"/>
  <c r="K36" i="39"/>
  <c r="F48" i="39" s="1"/>
  <c r="K48" i="39" s="1"/>
  <c r="J35" i="39"/>
  <c r="E47" i="39" s="1"/>
  <c r="J47" i="39" s="1"/>
  <c r="A17" i="35"/>
  <c r="A18" i="35" s="1"/>
  <c r="A19" i="35" s="1"/>
  <c r="A20" i="35" s="1"/>
  <c r="A21" i="35" s="1"/>
  <c r="A22" i="35" s="1"/>
  <c r="A23" i="35" s="1"/>
  <c r="A24" i="35" l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l="1"/>
  <c r="A44" i="35" s="1"/>
  <c r="A45" i="35" s="1"/>
</calcChain>
</file>

<file path=xl/sharedStrings.xml><?xml version="1.0" encoding="utf-8"?>
<sst xmlns="http://schemas.openxmlformats.org/spreadsheetml/2006/main" count="567" uniqueCount="214">
  <si>
    <t>ООО "Электротеплосеть"</t>
  </si>
  <si>
    <t>%</t>
  </si>
  <si>
    <t>№п/п</t>
  </si>
  <si>
    <t>Наименование организации</t>
  </si>
  <si>
    <t>год</t>
  </si>
  <si>
    <t>НВВ сетевых организаций без учета оплаты потерь</t>
  </si>
  <si>
    <t>тыс. руб.</t>
  </si>
  <si>
    <t>1.</t>
  </si>
  <si>
    <t>2.</t>
  </si>
  <si>
    <t>3.</t>
  </si>
  <si>
    <t>4.</t>
  </si>
  <si>
    <t>5.</t>
  </si>
  <si>
    <t>Наименование сетевой организации</t>
  </si>
  <si>
    <t>млн. руб.</t>
  </si>
  <si>
    <t>Год</t>
  </si>
  <si>
    <t>Базовый уровень подконтрольных расходов</t>
  </si>
  <si>
    <t>Индекс эффективности подконтрольных расходов</t>
  </si>
  <si>
    <t>Коэффициент эластичности подконтрольных расходов по количеству активов</t>
  </si>
  <si>
    <t>№ п/п</t>
  </si>
  <si>
    <t>ВН</t>
  </si>
  <si>
    <t>СН-I</t>
  </si>
  <si>
    <t>СН-II</t>
  </si>
  <si>
    <t>НН</t>
  </si>
  <si>
    <t>Одноставочный тариф</t>
  </si>
  <si>
    <t>Двухставочный тариф</t>
  </si>
  <si>
    <t>Наименование сетевых организаций</t>
  </si>
  <si>
    <t>ставка за содержание электрических сетей</t>
  </si>
  <si>
    <t>ставка на оплату технологического расхода (потерь)</t>
  </si>
  <si>
    <t>Филиал ОАО "РЖД" Трансэнерго Куйбышевская дирекция по энергообеспечению</t>
  </si>
  <si>
    <t>Республики Мордовия</t>
  </si>
  <si>
    <r>
      <t>руб./кВт</t>
    </r>
    <r>
      <rPr>
        <sz val="11"/>
        <rFont val="Arial"/>
        <family val="2"/>
        <charset val="204"/>
      </rPr>
      <t>·</t>
    </r>
    <r>
      <rPr>
        <sz val="11"/>
        <rFont val="Times New Roman"/>
        <family val="1"/>
        <charset val="204"/>
      </rPr>
      <t>ч</t>
    </r>
  </si>
  <si>
    <t>Индивидуальные тарифы на услуги по передаче электрической энергии для взаиморасчетов между сетевыми организациями</t>
  </si>
  <si>
    <t>х</t>
  </si>
  <si>
    <t>Тарифные группы потребителей электрической энергии (мощности)</t>
  </si>
  <si>
    <t>Единица измерения</t>
  </si>
  <si>
    <t>руб./кВт·ч</t>
  </si>
  <si>
    <t>1 полугодие</t>
  </si>
  <si>
    <t>1.1</t>
  </si>
  <si>
    <t>1.1.1</t>
  </si>
  <si>
    <t>1.1.2</t>
  </si>
  <si>
    <t>Всего</t>
  </si>
  <si>
    <t>1.2</t>
  </si>
  <si>
    <t>1.3</t>
  </si>
  <si>
    <t>Величина перекрестного субсидирования, учтенная в ценах (тарифах) на услуги по передаче электрической энергии</t>
  </si>
  <si>
    <t>1.4</t>
  </si>
  <si>
    <t>Ставка перекрестного субсидирования</t>
  </si>
  <si>
    <t>2 полугодие</t>
  </si>
  <si>
    <t>2.1</t>
  </si>
  <si>
    <t>2.2</t>
  </si>
  <si>
    <t>1.1.1.1</t>
  </si>
  <si>
    <t>1.1.1.2</t>
  </si>
  <si>
    <t>1.2.1</t>
  </si>
  <si>
    <t>1.2.1.1</t>
  </si>
  <si>
    <t>1.2.1.2</t>
  </si>
  <si>
    <t>1.2.2</t>
  </si>
  <si>
    <t>1.1.</t>
  </si>
  <si>
    <t>млн.кВт·час</t>
  </si>
  <si>
    <t>1.1.4</t>
  </si>
  <si>
    <t>МВт</t>
  </si>
  <si>
    <t>Одноставочный тариф (в том числе дифференцированный по двум и по трем зонам суток)</t>
  </si>
  <si>
    <t xml:space="preserve"> </t>
  </si>
  <si>
    <t>Учтенные расходы сетевых организаций, связанные с осуществлением технологического присоединения к электрическим сетям, не включаемые в плату за технологическое присоединение</t>
  </si>
  <si>
    <r>
      <t>руб./МВт</t>
    </r>
    <r>
      <rPr>
        <sz val="11"/>
        <rFont val="Arial"/>
        <family val="2"/>
        <charset val="204"/>
      </rPr>
      <t>·</t>
    </r>
    <r>
      <rPr>
        <sz val="11"/>
        <rFont val="Times New Roman"/>
        <family val="1"/>
        <charset val="204"/>
      </rPr>
      <t>мес</t>
    </r>
  </si>
  <si>
    <r>
      <t>руб./МВт</t>
    </r>
    <r>
      <rPr>
        <sz val="11"/>
        <rFont val="Arial"/>
        <family val="2"/>
        <charset val="204"/>
      </rPr>
      <t>·</t>
    </r>
    <r>
      <rPr>
        <sz val="11"/>
        <rFont val="Times New Roman"/>
        <family val="1"/>
        <charset val="204"/>
      </rPr>
      <t>ч</t>
    </r>
  </si>
  <si>
    <t>руб./МВт·ч</t>
  </si>
  <si>
    <t>руб./МВт·мес</t>
  </si>
  <si>
    <r>
      <t>руб./МВт</t>
    </r>
    <r>
      <rPr>
        <sz val="11"/>
        <rFont val="Arial"/>
        <family val="2"/>
        <charset val="204"/>
      </rPr>
      <t>·</t>
    </r>
    <r>
      <rPr>
        <sz val="11"/>
        <rFont val="Times New Roman"/>
        <family val="1"/>
        <charset val="204"/>
      </rPr>
      <t>мес.</t>
    </r>
  </si>
  <si>
    <t>ВСЕГО</t>
  </si>
  <si>
    <t>Таблица 2</t>
  </si>
  <si>
    <t>АО ТФ "Ватт"</t>
  </si>
  <si>
    <t>АО ТФ "ВАТТ"</t>
  </si>
  <si>
    <t>АО "Мордовская электросеть"</t>
  </si>
  <si>
    <t xml:space="preserve">АО «Мордовская электросеть» </t>
  </si>
  <si>
    <t>Уровни напряжения</t>
  </si>
  <si>
    <t>по тарифам Республики Мордовия</t>
  </si>
  <si>
    <t>Величина потерь электрической энергии при ее передаче по электрическим сетям, учтенная при формировании регулируемых цен (тарифов)</t>
  </si>
  <si>
    <t>млн. кВтч</t>
  </si>
  <si>
    <t>Уровень потерь электрической энергии при ее передаче по электрическим сетям</t>
  </si>
  <si>
    <t>час</t>
  </si>
  <si>
    <t>шт</t>
  </si>
  <si>
    <t>Показатель уровня качества оказываемых услуг</t>
  </si>
  <si>
    <t>Показатель средней продолжительности прекращения передачи электрической энергии на точку поставки (SAIDI)</t>
  </si>
  <si>
    <t>Показатель средней частоты прекращения передачи электрической энергии на точку поставки (SAIFI)</t>
  </si>
  <si>
    <t>x</t>
  </si>
  <si>
    <t>Филиал ПАО "Россети Волга" - "Мордовэнерго"</t>
  </si>
  <si>
    <t>Показатель</t>
  </si>
  <si>
    <t>Населению и приравненным к нему категориям потребителей в пределах социальной нормы потребления электрической энергии (мощности) (в том числе с учетом дифференциации по двум и по трем зонам суток):</t>
  </si>
  <si>
    <t>1.1.3.</t>
  </si>
  <si>
    <t>1.1.5</t>
  </si>
  <si>
    <t>1.1.6</t>
  </si>
  <si>
    <t>Садоводческим некоммерческим товариществам и огородническим некоммерческим товариществам.</t>
  </si>
  <si>
    <t>Юридическим лицам, приобретающим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</t>
  </si>
  <si>
    <t>Содержащимся за счет прихожан религиозным организациям.</t>
  </si>
  <si>
    <t>Объединениям граждан, приобретающим электрическую энергию (мощность) для использования в принадлежащих им хозяйственных постройках (погреба, сараи); некоммерческие объединения граждан (гаражно-строительные, гаражные кооперативы),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деятельности.</t>
  </si>
  <si>
    <t>Величина заявленной мощности всех потребителей, оплачивающих услуги по передаче по единым (котловым) тарифам на услуги по передаче электрической, энергии, в т.ч.:</t>
  </si>
  <si>
    <t>Населения и приравненных к нему категорий потребителей (в пределах социальной нормы потребления электроэнергии (мощности)</t>
  </si>
  <si>
    <t>2</t>
  </si>
  <si>
    <t>Величина заявленной мощности потребителей, не относящихся к населению и приравненным к нему категориям потребителей</t>
  </si>
  <si>
    <t>1.5</t>
  </si>
  <si>
    <t>1.6</t>
  </si>
  <si>
    <t>Потребители, приравненные к населению:</t>
  </si>
  <si>
    <t>Садоводческие некоммерческие товарищества и огороднические некоммерческие товарищества.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</si>
  <si>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</t>
  </si>
  <si>
    <t>Содержащиеся за счет прихожан религиозные организации.</t>
  </si>
  <si>
    <t>комитета по тарифам</t>
  </si>
  <si>
    <t>к  проекту приказа Государственного комитета по тарифам Республики Мордовия</t>
  </si>
  <si>
    <t>от   октября        года №</t>
  </si>
  <si>
    <t>руб./МВт мес.</t>
  </si>
  <si>
    <t>руб./МВт · ч</t>
  </si>
  <si>
    <t>руб./кВт · ч</t>
  </si>
  <si>
    <t>Приложение № 6</t>
  </si>
  <si>
    <t>1 диапазон</t>
  </si>
  <si>
    <t>2 диапазон</t>
  </si>
  <si>
    <t>3 диапазон</t>
  </si>
  <si>
    <r>
      <t>руб./МВт</t>
    </r>
    <r>
      <rPr>
        <sz val="8"/>
        <color theme="1"/>
        <rFont val="Arial"/>
        <family val="2"/>
        <charset val="204"/>
      </rPr>
      <t>·</t>
    </r>
    <r>
      <rPr>
        <sz val="8"/>
        <color theme="1"/>
        <rFont val="Times New Roman"/>
        <family val="1"/>
        <charset val="204"/>
      </rPr>
      <t>мес.</t>
    </r>
  </si>
  <si>
    <r>
      <t>руб./МВт</t>
    </r>
    <r>
      <rPr>
        <sz val="8"/>
        <color theme="1"/>
        <rFont val="Arial"/>
        <family val="2"/>
        <charset val="204"/>
      </rPr>
      <t>·</t>
    </r>
    <r>
      <rPr>
        <sz val="8"/>
        <color theme="1"/>
        <rFont val="Times New Roman"/>
        <family val="1"/>
        <charset val="204"/>
      </rPr>
      <t>ч</t>
    </r>
  </si>
  <si>
    <r>
      <t>руб./кВт</t>
    </r>
    <r>
      <rPr>
        <sz val="8"/>
        <color theme="1"/>
        <rFont val="Arial"/>
        <family val="2"/>
        <charset val="204"/>
      </rPr>
      <t>·</t>
    </r>
    <r>
      <rPr>
        <sz val="8"/>
        <color theme="1"/>
        <rFont val="Times New Roman"/>
        <family val="1"/>
        <charset val="204"/>
      </rPr>
      <t>ч</t>
    </r>
  </si>
  <si>
    <r>
      <t>руб. /кВт</t>
    </r>
    <r>
      <rPr>
        <sz val="8"/>
        <color theme="1"/>
        <rFont val="Arial"/>
        <family val="2"/>
        <charset val="204"/>
      </rPr>
      <t>·</t>
    </r>
    <r>
      <rPr>
        <sz val="8"/>
        <color theme="1"/>
        <rFont val="Times New Roman"/>
        <family val="1"/>
        <charset val="204"/>
      </rPr>
      <t>ч</t>
    </r>
  </si>
  <si>
    <t>Филиал ПАО «Россети Волга» - «Мордовэнерго» для расчетов с Филиалом ОАО «РЖД» Трансэнерго Куйбышевская дирекция по энергообеспечению</t>
  </si>
  <si>
    <t>Приложение 1</t>
  </si>
  <si>
    <t>Приложение 2</t>
  </si>
  <si>
    <t>Приложение 3</t>
  </si>
  <si>
    <t>Приложение 4</t>
  </si>
  <si>
    <t>Приложение 5</t>
  </si>
  <si>
    <t>Единые (котловые) тарифы на услуги по передаче электрической энергии по сетям Республики Мордовия, поставляемой потребителям, не относящимся к населению и приравненным к нему категориям потребителей, на 2025 год</t>
  </si>
  <si>
    <t>Единые (котловые) тарифы на услуги по передаче электрической энергии по сетям Республики Мордовия, поставляемой потребителям, не относящимся к населению и приравненным к нему категориям потребителей, на 2026 год</t>
  </si>
  <si>
    <t>Единые (котловые) тарифы на услуги по передаче электрической энергии по сетям Республики Мордовия, поставляемой потребителям, не относящимся к населению и приравненным к нему категориям потребителей, на 2027 год</t>
  </si>
  <si>
    <t>Единые (котловые) тарифы на услуги по передаче электрической энергии по сетям Республики Мордовия, поставляемой потребителям, не относящимся к населению и приравненным к нему категориям потребителей, на 2028 год</t>
  </si>
  <si>
    <t>к приказу Государственного комитета по тарифам Республики Мордовия</t>
  </si>
  <si>
    <t>к приказу Государственного комитета                                  по тарифам Республики Мордовия</t>
  </si>
  <si>
    <t xml:space="preserve">к приказу Государственного </t>
  </si>
  <si>
    <t>к приказу Государственного комитета</t>
  </si>
  <si>
    <t>Размер экономически обоснованных единых (котловых) тарифов на услуги по передаче электрической энергии по сетям Республики Мордовия на 2025 год</t>
  </si>
  <si>
    <t>ставка на оплату технологического расхода (потерь) в электрических сетях</t>
  </si>
  <si>
    <t>Величины, используемые при утверждении (расчете) единых (котловых) тарифов на услуги по передаче электрической энергии в Республике Мордовия:</t>
  </si>
  <si>
    <t>Экономически обоснованные единые (котловые) тарифы на услуги по передаче электрической энергии (без учета налога на добавленную стоимость)</t>
  </si>
  <si>
    <t>Наименование сетевой организации с указанием необходимой валовой выручки (без учета оплаты потерь), необходимая валовая выручка которой учтена при утверждении (расчете) единых (котловых) тарифов на услуги по передаче электрической энергии в Республике Мордовия</t>
  </si>
  <si>
    <t>Необходимая валовая выручка сетевых организаций без учета оплаты потерь, учтенная при утверждении (расчете) единых (котловых) тарифов на услуги по передаче электрической энергии в Республике Мордовия</t>
  </si>
  <si>
    <t>Необходимая валовая выручка на оплату технологического расхода (потерь) электрической энергии</t>
  </si>
  <si>
    <t>Объемы электрической энергии (мощности), учтенные при расчете единых (котловых) тарифов на услуги по передаче электрической энергии по электрическим сетям Республики Мордовия на 2025 год</t>
  </si>
  <si>
    <t>Плановый объем полезного отпуска электрической энергии (мощности) всем потребителям, оплачивающим услуги по передаче электрической энергии по единым (котловым) тарифам на услуги по передаче электрической энергии, в том числе:</t>
  </si>
  <si>
    <t>Населению и приравненным к нему категориям потребителей, за исключением указанного в строках 1.1.2 - 1.1.8:
исполнителям коммунальных услуг (товариществам собственников жилья, жилищно-строительным, жилищным или иным специализированным потребительским кооперативам либо управляющим организациям), приобретающим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наймодателям (или уполномоченным ими лицам), предоставляющим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приобретающим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гарантирующим поставщикам, энергосбытовым, энергоснабжающим организациям, приобретающим электрическую энергию (мощность) в целях дальнейшей продажи населению и приравненным к нему категориям потребителей.</t>
  </si>
  <si>
    <t>Населению, проживающему в городских населенных пунктах в домах, оборудованных стационарными электроплитами и электроотопительными установками, и приравненным к нему категориям потребителей:
исполнителям коммунальных услуг (товариществам собственников жилья, жилищно-строительным, жилищным или иным специализированным потребительским кооперативам либо управляющим организациям), приобретающим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наймодателям (или уполномоченным ими лицам), предоставляющим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приобретающим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гарантирующим поставщикам, энергосбытовым, энергоснабжающим организациям, приобретающим электрическую энергию (мощность) в целях дальнейшей продажи населению и приравненным к нему категориям потребителей.</t>
  </si>
  <si>
    <t>Населению, проживающему в городских населенных пунктах в домах, оборудованных стационарными электроплитами и не оборудованных электроотопительными установками, и приравненным к нему категориям потребителей:
исполнителям коммунальных услуг (товариществам собственников жилья, жилищно-строительным, жилищным или иным специализированным потребительским кооперативам либо управляющим организациям), приобретающим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наймодателям (или уполномоченным ими лицам), предоставляющим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приобретающим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гарантирующим поставщикам, энергосбытовым, энергоснабжающим организациям, приобретающим электрическую энергию (мощность) в целях дальнейшей продажи населению и приравненным к нему категориям потребителей.</t>
  </si>
  <si>
    <t>Населению, проживающему в городских населенных пунктах в домах, оборудованных электроотопительными установками и не оборудованных стационарными электроплитами, и приравненным к нему категориям потребителей:
исполнителям коммунальных услуг (товариществам собственников жилья, жилищно-строительным, жилищным или иным специализированным потребительским кооперативам либо управляющим организациям), приобретающим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наймодателям (или уполномоченным ими лицам), предоставляющим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приобретающим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гарантирующим поставщикам, энергосбытовым, энергоснабжающим организациям, приобретающим электрическую энергию (мощность) в целях дальнейшей продажи населению и приравненным к нему категориям потребителей.</t>
  </si>
  <si>
    <t>1.1.9</t>
  </si>
  <si>
    <t>1.1.7</t>
  </si>
  <si>
    <t>1.1.8</t>
  </si>
  <si>
    <t>Населению, проживающему в сельских населенных пунктах в домах, оборудованных стационарными электроплитами и электроотопительными установками, и приравненным к нему категориям потребителей:
исполнителям коммунальных услуг (товариществам собственников жилья, жилищно-строительным, жилищным или иным специализированным потребительским кооперативам либо управляющим организациям), приобретающим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наймодателям (или уполномоченным ими лицам), предоставляющим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приобретающим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гарантирующим поставщикам, энергосбытовым, энергоснабжающим организациям, приобретающим электрическую энергию (мощность) в целях дальнейшей продажи населению и приравненным к нему категориям потребителей.</t>
  </si>
  <si>
    <t>Населению, проживающему в сельских населенных пунктах в домах, оборудованных стационарными электроплитами и не оборудованных электроотопительными установками, и приравненным к нему категориям потребителей:
исполнителям коммунальных услуг (товариществам собственников жилья, жилищно-строительным, жилищным или иным специализированным потребительским кооперативам либо управляющим организациям), приобретающим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наймодателям (или уполномоченным ими лицам), предоставляющим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приобретающим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гарантирующим поставщикам, энергосбытовым, энергоснабжающим организациям, приобретающим электрическую энергию (мощность) в целях дальнейшей продажи населению и приравненным к нему категориям потребителей.</t>
  </si>
  <si>
    <t>Населению, проживающему в сельских населенных пунктах в домах, оборудованных электроотопительными установками и не оборудованных стационарными электроплитами, и приравненным к нему категориям потребителей:
исполнителям коммунальных услуг (товариществам собственников жилья, жилищно-строительным, жилищным или иным специализированным потребительским кооперативам либо управляющим организациям), приобретающим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наймодателям (или уполномоченным ими лицам), предоставляющим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приобретающим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гарантирующим поставщикам, энергосбытовым, энергоснабжающим организациям, приобретающим электрическую энергию (мощность) в целях дальнейшей продажи населению и приравненным к нему категориям потребителей.</t>
  </si>
  <si>
    <t>Населению, проживающему в сельских населенных пунктах, и приравненным к нему категориям потребителей, за исключением населения и потребителей, указанных в строках 1.1.5 - 1.1.7:
исполнителям коммунальных услуг (товариществам собственников жилья, жилищно-строительным, жилищным или иным специализированным потребительским кооперативам либо управляющим организациям), приобретающим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наймодателям (или уполномоченным ими лицам), предоставляющим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приобретающим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гарантирующим поставщикам, энергосбытовым, энергоснабжающим организациям, приобретающим электрическую энергию (мощность) в целях дальнейшей продажи населению и приравненным к нему категориям потребителей.</t>
  </si>
  <si>
    <t xml:space="preserve">Приравненным к населению категориям потребителей:
</t>
  </si>
  <si>
    <t>1.1.9.1</t>
  </si>
  <si>
    <t>1.1.9.2</t>
  </si>
  <si>
    <t>1.1.9.3</t>
  </si>
  <si>
    <t>1.1.9.4</t>
  </si>
  <si>
    <t>1.1.9.5</t>
  </si>
  <si>
    <t>1.1.9.6</t>
  </si>
  <si>
    <t>Исполнителям коммунальных услуг (товариществам собственников жилья, жилищно-строительным, жилищным или иным специализированным потребительским кооперативам либо управляющим организациям), наймодателям (или уполномоченным ими лицам), предоставляющим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для временного поселения лиц, признанных беженцами, а также жилые помещения для социальной защиты отдельных категорий граждан, приобретающим электрическую энергию (мощность) для коммунально-бытового потребления населения в объемах фактического потребления электрической энергии населением и объемах электрической энергии, израсходованной на места общего пользования, за исключением:
исполнителей коммунальных услуг (товариществ собственников жилья, жилищно-строительных, жилищных или иных специализированных потребительских кооперативов либо управляющих организаций), приобретающих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наймодателей (или уполномоченных ими лиц), предоставляющих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приобретающих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фонда.</t>
  </si>
  <si>
    <t>Юридическим и физическим лицам, приобретающим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рассчитывающимся по договору энергоснабжения по показаниям общего прибора учета электрической энергии.</t>
  </si>
  <si>
    <t>Плановый объем полезного отпуска электрической энергии потребителям, не относящимся к населению и приравненным к нему категориям потребителей.</t>
  </si>
  <si>
    <t>Население и приравненные к нему, за исключением населения и потребителей, указанных в строках 1.2 - 1.8: 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потребителей.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</si>
  <si>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и приравненные к нему категории потребителей: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потребителей.</t>
  </si>
  <si>
    <t>Население и приравненные к нему категории (без учета налога на добавленную стоимость):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</si>
  <si>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и приравненные к нему категории потребителей: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потребителей.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</si>
  <si>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и приравненные к нему категории потребителей: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потребителей.</t>
  </si>
  <si>
    <t>Население, проживающее в сельских населенных пунктах в домах, оборудованных стационарными электроплитами и электроотопительными установками, и приравненные к нему категории потребителей: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потребителей.</t>
  </si>
  <si>
    <t>Население, проживающее в сельских населенных пунктах в домах, оборудованных стационарными электроплитами и не оборудованных электроотопительными установками, и приравненные к нему категории потребителей: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потребителей.</t>
  </si>
  <si>
    <t>1.7</t>
  </si>
  <si>
    <t>Население, проживающее в сельских населенных пунктах в домах, оборудованных электроотопительными установками и не оборудованных стационарными электроплитами, и приравненные к нему категории потребителей: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потребителей.</t>
  </si>
  <si>
    <t>1.8</t>
  </si>
  <si>
    <t>Население, проживающее в сельских населенных пунктах, и приравненные к нему категории потребителей, за исключением населения и потребителей, указанных в строках 1.5 - 1.7: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потребителей.</t>
  </si>
  <si>
    <t>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коммунально-бытового потребления населения в объемах фактического потребления электрической энергии населения и объемах электрической энергии, израсходованной на места общего пользования, за исключением:
исполнителей коммунальных услуг (товариществ собственников жилья, жилищно-строительных, жилищных или иных специализированных потребительских кооперативов либо управляющих организаций), приобретающих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наймодателей (или уполномоченных ими лиц), предоставляющих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приобретающих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фонда.</t>
  </si>
  <si>
    <t>2.3</t>
  </si>
  <si>
    <t>2.4</t>
  </si>
  <si>
    <t>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</t>
  </si>
  <si>
    <t>2.5</t>
  </si>
  <si>
    <t>2.6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</si>
  <si>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сараи).
Некоммерческие объединения граждан (гаражно-строительные, гаражные кооперативы),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деятельности.</t>
  </si>
  <si>
    <t>Единые (котловые) тарифы на услуги по передаче электрической энергии по сетям Республики Мордовия, поставляемой потребителям, не относящимся к населению и приравненным к нему категориям потребителей, на 2029 год</t>
  </si>
  <si>
    <t>1</t>
  </si>
  <si>
    <t>Необходимая валовая выручка сетевых организаций на долгосрочный период регулирования 
(без учета оплаты потерь)</t>
  </si>
  <si>
    <t xml:space="preserve"> Филиал ПАО «Россети Волга» - «Мордовэнерго» для расчетов с АО ТФ «Ватт»</t>
  </si>
  <si>
    <t xml:space="preserve">Филиал ПАО «Россети Волга» - «Мордовэнерго» для расчетов с АО «Мордовская электросеть» </t>
  </si>
  <si>
    <t>Филиал ПАО «Россети Волга» - «Мордовэнерго» для расчетов с ООО «Электротеплосеть»</t>
  </si>
  <si>
    <t>от 29 ноября 2024 года №150</t>
  </si>
  <si>
    <t xml:space="preserve">от 29 ноября 2024 года №150 </t>
  </si>
  <si>
    <t xml:space="preserve">Приложение 6
к приказу Государственного комитета 
по тарифам Республики Мордовия
от 29 ноября 2024 года №150 </t>
  </si>
  <si>
    <t>Единые (котловые) тарифы на услуги по передаче электрической энергии по сетям Республики Мордовия, поставляемой населению и приравненным к нему категориям потребителей на 2025 год</t>
  </si>
  <si>
    <t>Индивидуальные тарифы на услуги по передаче электрической энергии для взаиморасчетов между сетевыми организациями Республики Мордовия на 2025 год</t>
  </si>
  <si>
    <t>Долгосрочные параметры регулирования для сетевых организаций, в отношении которых применяется метод долгосрочной индексации необходимой валовой выручки</t>
  </si>
  <si>
    <t>филиал ПАО "Россети Волга" - "Мордовэнерго"*</t>
  </si>
  <si>
    <t>*</t>
  </si>
  <si>
    <t>Категория 1 (искл. 2 - 8)</t>
  </si>
  <si>
    <t>Категория 2 (ГНП с ЭП и ЭО)</t>
  </si>
  <si>
    <t>Категория 3 (ГНП с ЭП, без ЭО)</t>
  </si>
  <si>
    <t>Категория 4 (ГНП без ЭП, с ЭО)</t>
  </si>
  <si>
    <t>Категория 5 (СНП с ЭП и ЭО)</t>
  </si>
  <si>
    <t>Категория 6 (СНП с ЭП, без ЭО)</t>
  </si>
  <si>
    <t>Категория 7 (СНП  без ЭП, с ЭО)</t>
  </si>
  <si>
    <t>Категория 8 (СНП искл. 5-7)</t>
  </si>
  <si>
    <t>Категория 9.1 (Спец. Жил.Фонд)</t>
  </si>
  <si>
    <t>Категория 9.2 (СНТ, ДНТ)</t>
  </si>
  <si>
    <t>Категория 9.3 (Осужденным)</t>
  </si>
  <si>
    <t>Категория 9.4 (Воинские Час.)</t>
  </si>
  <si>
    <t>Категория 9.5 (Религиозн.)</t>
  </si>
  <si>
    <t>Категория 9.6 (ГСК)</t>
  </si>
  <si>
    <t>С учётом Соглашения между Государственным комитетом по тарифам Республики Мордовия и ПАО «Россети Волга» на 2025 – 2029 гг. от 23 сентября 2024 г. №1.  Подконтрольные расходы на 2028 г. будут расчитаны с учетом формулы (1) Методических указаний по расчету тарифов на услуги по передаче электрической энергии, устанавливаемых с применением метода долгосрочной индексации необходимой валовой выручки, утверждённых приказом ФСТ России от 17.02.2012 № 98-э</t>
  </si>
  <si>
    <t>к приказу Государственного комитета 
по тарифам   Республики Мордовия</t>
  </si>
  <si>
    <t xml:space="preserve"> Обществу с ограниченной ответственностью   «Электротеплосеть»</t>
  </si>
  <si>
    <t>Сведения о тарифах на услуги по передаче электрической энергии на 2025 год  по</t>
  </si>
  <si>
    <t>(Приказ Государственного комитета по тарифам  Республики Мордовия от 28 ноября 2024 г. № 150  «Об установлении тарифов на услуги по передаче электрической энергии (мощности) на 2025 год ».)</t>
  </si>
  <si>
    <t>Источник официального опубликования решений регулирующего органа об установлении тарифов - сайт органов государственной власти: https://store.e-mordovia.ru/e-mordovia/iblock/acb/acb588ee6033834292bccf9af88a63d9/Prikaz-_243.pdf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</si>
</sst>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&quot;$&quot;#,##0_);[Red]\(&quot;$&quot;#,##0\)"/>
    <numFmt numFmtId="166" formatCode="_-* #,##0.00[$€-1]_-;\-* #,##0.00[$€-1]_-;_-* &quot;-&quot;??[$€-1]_-"/>
    <numFmt numFmtId="167" formatCode="#,##0.00000"/>
    <numFmt numFmtId="168" formatCode="0.00000"/>
    <numFmt numFmtId="169" formatCode="0.000"/>
  </numFmts>
  <fonts count="4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Arial"/>
      <family val="2"/>
      <charset val="204"/>
    </font>
    <font>
      <sz val="9"/>
      <name val="Tahoma"/>
      <family val="2"/>
      <charset val="204"/>
    </font>
    <font>
      <sz val="10"/>
      <name val="MS Sans Serif"/>
      <family val="2"/>
      <charset val="204"/>
    </font>
    <font>
      <sz val="8"/>
      <name val="Helv"/>
      <charset val="204"/>
    </font>
    <font>
      <sz val="10"/>
      <name val="Helv"/>
    </font>
    <font>
      <sz val="12"/>
      <name val="Arial"/>
      <family val="2"/>
      <charset val="204"/>
    </font>
    <font>
      <u/>
      <sz val="10"/>
      <color indexed="12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sz val="10"/>
      <name val="Helv"/>
      <charset val="204"/>
    </font>
    <font>
      <sz val="8"/>
      <name val="Arial"/>
      <family val="2"/>
      <charset val="204"/>
    </font>
    <font>
      <u/>
      <sz val="9"/>
      <color rgb="FF333399"/>
      <name val="Tahoma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Arial Cyr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27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5" fillId="31" borderId="0" applyNumberFormat="0" applyBorder="0" applyAlignment="0" applyProtection="0"/>
    <xf numFmtId="0" fontId="4" fillId="0" borderId="0"/>
    <xf numFmtId="0" fontId="30" fillId="0" borderId="0"/>
    <xf numFmtId="166" fontId="30" fillId="0" borderId="0"/>
    <xf numFmtId="0" fontId="35" fillId="0" borderId="0"/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165" fontId="28" fillId="0" borderId="0" applyFont="0" applyFill="0" applyBorder="0" applyAlignment="0" applyProtection="0"/>
    <xf numFmtId="0" fontId="33" fillId="0" borderId="0" applyFill="0" applyBorder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29" fillId="0" borderId="0"/>
    <xf numFmtId="0" fontId="33" fillId="0" borderId="0" applyFill="0" applyBorder="0" applyProtection="0">
      <alignment vertical="center"/>
    </xf>
    <xf numFmtId="0" fontId="33" fillId="0" borderId="0" applyFill="0" applyBorder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49" fontId="27" fillId="0" borderId="0" applyBorder="0">
      <alignment vertical="top"/>
    </xf>
    <xf numFmtId="0" fontId="27" fillId="0" borderId="0">
      <alignment horizontal="left" vertical="center"/>
    </xf>
    <xf numFmtId="0" fontId="27" fillId="0" borderId="0">
      <alignment horizontal="left" vertical="center"/>
    </xf>
    <xf numFmtId="0" fontId="4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4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5" fillId="31" borderId="0" applyNumberFormat="0" applyBorder="0" applyAlignment="0" applyProtection="0"/>
    <xf numFmtId="0" fontId="5" fillId="0" borderId="0"/>
    <xf numFmtId="0" fontId="3" fillId="7" borderId="34" applyNumberFormat="0" applyFont="0" applyAlignment="0" applyProtection="0"/>
    <xf numFmtId="0" fontId="3" fillId="7" borderId="34" applyNumberFormat="0" applyFont="0" applyAlignment="0" applyProtection="0"/>
    <xf numFmtId="0" fontId="3" fillId="0" borderId="0"/>
    <xf numFmtId="0" fontId="3" fillId="7" borderId="34" applyNumberFormat="0" applyFont="0" applyAlignment="0" applyProtection="0"/>
    <xf numFmtId="0" fontId="3" fillId="7" borderId="34" applyNumberFormat="0" applyFont="0" applyAlignment="0" applyProtection="0"/>
    <xf numFmtId="0" fontId="3" fillId="7" borderId="34" applyNumberFormat="0" applyFont="0" applyAlignment="0" applyProtection="0"/>
    <xf numFmtId="0" fontId="3" fillId="7" borderId="34" applyNumberFormat="0" applyFont="0" applyAlignment="0" applyProtection="0"/>
    <xf numFmtId="0" fontId="2" fillId="7" borderId="34" applyNumberFormat="0" applyFont="0" applyAlignment="0" applyProtection="0"/>
    <xf numFmtId="0" fontId="2" fillId="0" borderId="0"/>
    <xf numFmtId="0" fontId="2" fillId="7" borderId="34" applyNumberFormat="0" applyFont="0" applyAlignment="0" applyProtection="0"/>
    <xf numFmtId="0" fontId="2" fillId="7" borderId="34" applyNumberFormat="0" applyFont="0" applyAlignment="0" applyProtection="0"/>
    <xf numFmtId="0" fontId="2" fillId="7" borderId="34" applyNumberFormat="0" applyFont="0" applyAlignment="0" applyProtection="0"/>
    <xf numFmtId="0" fontId="14" fillId="0" borderId="29" applyNumberFormat="0" applyFill="0" applyAlignment="0" applyProtection="0"/>
    <xf numFmtId="0" fontId="16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0" borderId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6" fillId="3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3" fillId="0" borderId="28" applyNumberFormat="0" applyFill="0" applyAlignment="0" applyProtection="0"/>
    <xf numFmtId="0" fontId="12" fillId="0" borderId="27" applyNumberFormat="0" applyFill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6" fillId="3" borderId="0" applyNumberFormat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0" borderId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0" borderId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2" fillId="0" borderId="27" applyNumberFormat="0" applyFill="0" applyAlignment="0" applyProtection="0"/>
    <xf numFmtId="0" fontId="25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3" fillId="0" borderId="28" applyNumberFormat="0" applyFill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6" fillId="3" borderId="0" applyNumberFormat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2" fillId="0" borderId="27" applyNumberFormat="0" applyFill="0" applyAlignment="0" applyProtection="0"/>
    <xf numFmtId="0" fontId="25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3" fillId="0" borderId="28" applyNumberFormat="0" applyFill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2" fillId="0" borderId="27" applyNumberFormat="0" applyFill="0" applyAlignment="0" applyProtection="0"/>
    <xf numFmtId="0" fontId="25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3" fillId="0" borderId="28" applyNumberFormat="0" applyFill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6" fillId="3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3" fillId="0" borderId="28" applyNumberFormat="0" applyFill="0" applyAlignment="0" applyProtection="0"/>
    <xf numFmtId="0" fontId="12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21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6" fillId="3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29" applyNumberFormat="0" applyFill="0" applyAlignment="0" applyProtection="0"/>
    <xf numFmtId="0" fontId="13" fillId="0" borderId="28" applyNumberFormat="0" applyFill="0" applyAlignment="0" applyProtection="0"/>
    <xf numFmtId="0" fontId="12" fillId="0" borderId="27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4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6" fillId="3" borderId="0" applyNumberFormat="0" applyBorder="0" applyAlignment="0" applyProtection="0"/>
    <xf numFmtId="0" fontId="1" fillId="21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6" fillId="3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29" applyNumberFormat="0" applyFill="0" applyAlignment="0" applyProtection="0"/>
    <xf numFmtId="0" fontId="13" fillId="0" borderId="28" applyNumberFormat="0" applyFill="0" applyAlignment="0" applyProtection="0"/>
    <xf numFmtId="0" fontId="12" fillId="0" borderId="27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6" fillId="3" borderId="0" applyNumberFormat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2" fillId="0" borderId="27" applyNumberFormat="0" applyFill="0" applyAlignment="0" applyProtection="0"/>
    <xf numFmtId="0" fontId="25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3" fillId="0" borderId="28" applyNumberFormat="0" applyFill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6" fillId="3" borderId="0" applyNumberFormat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2" fillId="0" borderId="27" applyNumberFormat="0" applyFill="0" applyAlignment="0" applyProtection="0"/>
    <xf numFmtId="0" fontId="25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3" fillId="0" borderId="28" applyNumberFormat="0" applyFill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6" fillId="3" borderId="0" applyNumberFormat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2" fillId="0" borderId="27" applyNumberFormat="0" applyFill="0" applyAlignment="0" applyProtection="0"/>
    <xf numFmtId="0" fontId="25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3" fillId="0" borderId="28" applyNumberFormat="0" applyFill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6" fillId="3" borderId="0" applyNumberFormat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2" fillId="0" borderId="27" applyNumberFormat="0" applyFill="0" applyAlignment="0" applyProtection="0"/>
    <xf numFmtId="0" fontId="25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3" fillId="0" borderId="28" applyNumberFormat="0" applyFill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6" fillId="3" borderId="0" applyNumberFormat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2" fillId="0" borderId="27" applyNumberFormat="0" applyFill="0" applyAlignment="0" applyProtection="0"/>
    <xf numFmtId="0" fontId="25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3" fillId="0" borderId="28" applyNumberFormat="0" applyFill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2" fillId="0" borderId="27" applyNumberFormat="0" applyFill="0" applyAlignment="0" applyProtection="0"/>
    <xf numFmtId="0" fontId="25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3" fillId="0" borderId="28" applyNumberFormat="0" applyFill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25" fillId="8" borderId="0" applyNumberFormat="0" applyBorder="0" applyAlignment="0" applyProtection="0"/>
    <xf numFmtId="0" fontId="2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6" borderId="33" applyNumberFormat="0" applyAlignment="0" applyProtection="0"/>
    <xf numFmtId="0" fontId="20" fillId="0" borderId="32" applyNumberFormat="0" applyFill="0" applyAlignment="0" applyProtection="0"/>
    <xf numFmtId="0" fontId="19" fillId="5" borderId="30" applyNumberFormat="0" applyAlignment="0" applyProtection="0"/>
    <xf numFmtId="0" fontId="18" fillId="5" borderId="31" applyNumberFormat="0" applyAlignment="0" applyProtection="0"/>
    <xf numFmtId="0" fontId="17" fillId="4" borderId="0" applyNumberFormat="0" applyBorder="0" applyAlignment="0" applyProtection="0"/>
    <xf numFmtId="0" fontId="16" fillId="3" borderId="0" applyNumberFormat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3" fillId="0" borderId="28" applyNumberFormat="0" applyFill="0" applyAlignment="0" applyProtection="0"/>
    <xf numFmtId="0" fontId="12" fillId="0" borderId="27" applyNumberFormat="0" applyFill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7" borderId="3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1" fillId="7" borderId="3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1" applyNumberFormat="0" applyAlignment="0" applyProtection="0"/>
    <xf numFmtId="0" fontId="19" fillId="5" borderId="30" applyNumberFormat="0" applyAlignment="0" applyProtection="0"/>
    <xf numFmtId="0" fontId="20" fillId="0" borderId="32" applyNumberFormat="0" applyFill="0" applyAlignment="0" applyProtection="0"/>
    <xf numFmtId="0" fontId="21" fillId="6" borderId="3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5" applyNumberFormat="0" applyFill="0" applyAlignment="0" applyProtection="0"/>
    <xf numFmtId="0" fontId="2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1" fillId="7" borderId="34" applyNumberFormat="0" applyFont="0" applyAlignment="0" applyProtection="0"/>
    <xf numFmtId="0" fontId="40" fillId="0" borderId="0"/>
    <xf numFmtId="0" fontId="41" fillId="0" borderId="0"/>
  </cellStyleXfs>
  <cellXfs count="284">
    <xf numFmtId="0" fontId="0" fillId="0" borderId="0" xfId="0"/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4" fontId="8" fillId="0" borderId="0" xfId="0" applyNumberFormat="1" applyFont="1"/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0" xfId="189"/>
    <xf numFmtId="49" fontId="7" fillId="0" borderId="2" xfId="189" applyNumberFormat="1" applyFont="1" applyBorder="1" applyAlignment="1">
      <alignment horizontal="center" vertical="center"/>
    </xf>
    <xf numFmtId="0" fontId="8" fillId="0" borderId="0" xfId="189" applyFont="1" applyAlignment="1">
      <alignment horizontal="center" vertical="center"/>
    </xf>
    <xf numFmtId="0" fontId="7" fillId="0" borderId="0" xfId="189" applyFont="1" applyAlignment="1">
      <alignment horizontal="center" vertical="center"/>
    </xf>
    <xf numFmtId="0" fontId="8" fillId="0" borderId="0" xfId="189" applyFont="1" applyAlignment="1">
      <alignment vertical="center" wrapText="1"/>
    </xf>
    <xf numFmtId="4" fontId="5" fillId="0" borderId="0" xfId="189" applyNumberFormat="1"/>
    <xf numFmtId="0" fontId="7" fillId="0" borderId="2" xfId="189" applyFont="1" applyBorder="1" applyAlignment="1">
      <alignment horizontal="center" vertical="center" wrapText="1"/>
    </xf>
    <xf numFmtId="0" fontId="7" fillId="0" borderId="2" xfId="189" applyFont="1" applyBorder="1" applyAlignment="1">
      <alignment horizontal="center" vertical="center"/>
    </xf>
    <xf numFmtId="0" fontId="7" fillId="0" borderId="2" xfId="189" applyFont="1" applyBorder="1" applyAlignment="1">
      <alignment horizontal="left" vertical="center"/>
    </xf>
    <xf numFmtId="49" fontId="7" fillId="0" borderId="2" xfId="189" applyNumberFormat="1" applyFont="1" applyBorder="1" applyAlignment="1">
      <alignment horizontal="left" vertical="center" wrapText="1"/>
    </xf>
    <xf numFmtId="0" fontId="8" fillId="0" borderId="0" xfId="189" applyFont="1" applyAlignment="1">
      <alignment vertical="center"/>
    </xf>
    <xf numFmtId="49" fontId="7" fillId="0" borderId="0" xfId="189" applyNumberFormat="1" applyFont="1" applyAlignment="1">
      <alignment horizontal="center" vertical="center"/>
    </xf>
    <xf numFmtId="0" fontId="7" fillId="0" borderId="0" xfId="189" applyFont="1" applyAlignment="1">
      <alignment horizontal="left" vertical="center" wrapText="1"/>
    </xf>
    <xf numFmtId="167" fontId="7" fillId="0" borderId="0" xfId="189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7" fillId="32" borderId="2" xfId="189" applyFont="1" applyFill="1" applyBorder="1" applyAlignment="1">
      <alignment horizontal="center" vertical="center"/>
    </xf>
    <xf numFmtId="4" fontId="0" fillId="0" borderId="0" xfId="0" applyNumberFormat="1"/>
    <xf numFmtId="1" fontId="0" fillId="0" borderId="0" xfId="0" applyNumberFormat="1"/>
    <xf numFmtId="169" fontId="0" fillId="0" borderId="0" xfId="0" applyNumberFormat="1"/>
    <xf numFmtId="164" fontId="0" fillId="0" borderId="0" xfId="0" applyNumberFormat="1"/>
    <xf numFmtId="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167" fontId="7" fillId="0" borderId="2" xfId="189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/>
    </xf>
    <xf numFmtId="1" fontId="7" fillId="0" borderId="2" xfId="1" applyNumberFormat="1" applyFont="1" applyBorder="1" applyAlignment="1">
      <alignment horizontal="center" vertical="center" wrapText="1"/>
    </xf>
    <xf numFmtId="1" fontId="7" fillId="0" borderId="2" xfId="1" applyNumberFormat="1" applyFont="1" applyFill="1" applyBorder="1" applyAlignment="1">
      <alignment horizontal="center" vertical="center" wrapText="1"/>
    </xf>
    <xf numFmtId="0" fontId="7" fillId="0" borderId="2" xfId="189" applyFont="1" applyBorder="1" applyAlignment="1">
      <alignment horizontal="left" vertical="center" wrapText="1"/>
    </xf>
    <xf numFmtId="4" fontId="7" fillId="0" borderId="2" xfId="189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1" fontId="7" fillId="0" borderId="3" xfId="1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39" fillId="0" borderId="16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 wrapText="1"/>
    </xf>
    <xf numFmtId="1" fontId="7" fillId="0" borderId="3" xfId="1" applyNumberFormat="1" applyFont="1" applyFill="1" applyBorder="1" applyAlignment="1">
      <alignment horizontal="center" vertical="center" wrapText="1"/>
    </xf>
    <xf numFmtId="1" fontId="7" fillId="0" borderId="4" xfId="1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0" xfId="189" applyFont="1"/>
    <xf numFmtId="0" fontId="7" fillId="0" borderId="0" xfId="189" applyFont="1" applyAlignment="1">
      <alignment horizontal="center" vertical="center" wrapText="1"/>
    </xf>
    <xf numFmtId="0" fontId="7" fillId="0" borderId="0" xfId="189" applyFont="1" applyAlignment="1">
      <alignment vertical="center" wrapText="1"/>
    </xf>
    <xf numFmtId="0" fontId="7" fillId="0" borderId="0" xfId="189" applyFont="1" applyAlignment="1">
      <alignment vertical="center"/>
    </xf>
    <xf numFmtId="4" fontId="7" fillId="0" borderId="0" xfId="189" applyNumberFormat="1" applyFont="1" applyAlignment="1">
      <alignment horizontal="center" vertical="center" wrapText="1"/>
    </xf>
    <xf numFmtId="0" fontId="0" fillId="0" borderId="0" xfId="189" applyFont="1"/>
    <xf numFmtId="168" fontId="5" fillId="0" borderId="0" xfId="189" applyNumberFormat="1"/>
    <xf numFmtId="0" fontId="7" fillId="32" borderId="1" xfId="189" applyFont="1" applyFill="1" applyBorder="1" applyAlignment="1">
      <alignment horizontal="center" vertical="center"/>
    </xf>
    <xf numFmtId="0" fontId="8" fillId="0" borderId="0" xfId="189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1" fontId="7" fillId="0" borderId="8" xfId="1" applyNumberFormat="1" applyFont="1" applyBorder="1" applyAlignment="1">
      <alignment horizontal="center" vertical="center" wrapText="1"/>
    </xf>
    <xf numFmtId="164" fontId="7" fillId="0" borderId="46" xfId="0" applyNumberFormat="1" applyFont="1" applyBorder="1" applyAlignment="1">
      <alignment horizontal="center" vertical="center"/>
    </xf>
    <xf numFmtId="49" fontId="5" fillId="0" borderId="0" xfId="189" applyNumberFormat="1"/>
    <xf numFmtId="0" fontId="5" fillId="0" borderId="0" xfId="189" applyAlignment="1">
      <alignment wrapText="1"/>
    </xf>
    <xf numFmtId="4" fontId="7" fillId="0" borderId="0" xfId="0" applyNumberFormat="1" applyFont="1" applyAlignment="1">
      <alignment vertical="center"/>
    </xf>
    <xf numFmtId="4" fontId="10" fillId="0" borderId="0" xfId="0" applyNumberFormat="1" applyFont="1" applyAlignment="1">
      <alignment horizontal="center" vertical="center"/>
    </xf>
    <xf numFmtId="4" fontId="38" fillId="0" borderId="0" xfId="0" applyNumberFormat="1" applyFont="1"/>
    <xf numFmtId="0" fontId="7" fillId="33" borderId="2" xfId="189" applyFont="1" applyFill="1" applyBorder="1" applyAlignment="1">
      <alignment horizontal="left" vertical="center" wrapText="1"/>
    </xf>
    <xf numFmtId="4" fontId="7" fillId="33" borderId="2" xfId="189" applyNumberFormat="1" applyFont="1" applyFill="1" applyBorder="1" applyAlignment="1">
      <alignment horizontal="center" vertical="center" wrapText="1"/>
    </xf>
    <xf numFmtId="167" fontId="7" fillId="33" borderId="2" xfId="189" applyNumberFormat="1" applyFont="1" applyFill="1" applyBorder="1" applyAlignment="1">
      <alignment horizontal="center" vertical="center" wrapText="1"/>
    </xf>
    <xf numFmtId="4" fontId="7" fillId="33" borderId="2" xfId="189" applyNumberFormat="1" applyFont="1" applyFill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2" fontId="5" fillId="0" borderId="0" xfId="189" applyNumberFormat="1"/>
    <xf numFmtId="4" fontId="7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 wrapText="1"/>
    </xf>
    <xf numFmtId="0" fontId="40" fillId="0" borderId="0" xfId="2725"/>
    <xf numFmtId="4" fontId="7" fillId="32" borderId="2" xfId="189" applyNumberFormat="1" applyFont="1" applyFill="1" applyBorder="1" applyAlignment="1">
      <alignment horizontal="center" vertical="center"/>
    </xf>
    <xf numFmtId="0" fontId="7" fillId="0" borderId="2" xfId="189" applyFont="1" applyBorder="1" applyAlignment="1">
      <alignment horizontal="center"/>
    </xf>
    <xf numFmtId="167" fontId="7" fillId="0" borderId="2" xfId="0" applyNumberFormat="1" applyFont="1" applyBorder="1" applyAlignment="1">
      <alignment horizontal="center" vertical="center" wrapText="1"/>
    </xf>
    <xf numFmtId="168" fontId="7" fillId="0" borderId="2" xfId="0" applyNumberFormat="1" applyFont="1" applyBorder="1" applyAlignment="1">
      <alignment horizontal="center" vertical="center" wrapText="1"/>
    </xf>
    <xf numFmtId="0" fontId="42" fillId="0" borderId="2" xfId="2725" applyFont="1" applyBorder="1" applyAlignment="1">
      <alignment horizontal="center" vertical="center" wrapText="1"/>
    </xf>
    <xf numFmtId="0" fontId="42" fillId="34" borderId="2" xfId="2725" applyFont="1" applyFill="1" applyBorder="1" applyAlignment="1">
      <alignment horizontal="center" vertical="center"/>
    </xf>
    <xf numFmtId="0" fontId="42" fillId="0" borderId="2" xfId="2725" applyFont="1" applyBorder="1" applyAlignment="1">
      <alignment vertical="center" wrapText="1"/>
    </xf>
    <xf numFmtId="4" fontId="42" fillId="0" borderId="2" xfId="2725" applyNumberFormat="1" applyFont="1" applyBorder="1" applyAlignment="1">
      <alignment horizontal="center" vertical="center" wrapText="1"/>
    </xf>
    <xf numFmtId="167" fontId="42" fillId="0" borderId="2" xfId="2725" applyNumberFormat="1" applyFont="1" applyBorder="1" applyAlignment="1">
      <alignment horizontal="center" vertical="center" wrapText="1"/>
    </xf>
    <xf numFmtId="168" fontId="42" fillId="0" borderId="2" xfId="2725" applyNumberFormat="1" applyFont="1" applyBorder="1" applyAlignment="1">
      <alignment horizontal="center" vertical="center" wrapText="1"/>
    </xf>
    <xf numFmtId="0" fontId="39" fillId="0" borderId="0" xfId="2725" applyFont="1"/>
    <xf numFmtId="4" fontId="7" fillId="0" borderId="2" xfId="0" applyNumberFormat="1" applyFont="1" applyBorder="1" applyAlignment="1">
      <alignment horizontal="center" wrapText="1"/>
    </xf>
    <xf numFmtId="4" fontId="10" fillId="0" borderId="0" xfId="0" applyNumberFormat="1" applyFont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/>
    </xf>
    <xf numFmtId="0" fontId="46" fillId="0" borderId="0" xfId="189" applyFont="1"/>
    <xf numFmtId="0" fontId="8" fillId="0" borderId="0" xfId="189" applyFont="1" applyAlignment="1">
      <alignment horizontal="right" vertical="center"/>
    </xf>
    <xf numFmtId="0" fontId="8" fillId="0" borderId="0" xfId="189" applyFont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7" fillId="0" borderId="9" xfId="189" applyFont="1" applyBorder="1" applyAlignment="1">
      <alignment horizontal="center" vertical="center"/>
    </xf>
    <xf numFmtId="0" fontId="7" fillId="0" borderId="10" xfId="189" applyFont="1" applyBorder="1" applyAlignment="1">
      <alignment horizontal="center" vertical="center"/>
    </xf>
    <xf numFmtId="0" fontId="7" fillId="0" borderId="7" xfId="189" applyFont="1" applyBorder="1" applyAlignment="1">
      <alignment horizontal="center" vertical="center"/>
    </xf>
    <xf numFmtId="0" fontId="9" fillId="0" borderId="9" xfId="189" applyFont="1" applyBorder="1" applyAlignment="1">
      <alignment horizontal="center" vertical="center"/>
    </xf>
    <xf numFmtId="0" fontId="9" fillId="0" borderId="10" xfId="189" applyFont="1" applyBorder="1" applyAlignment="1">
      <alignment horizontal="center" vertical="center"/>
    </xf>
    <xf numFmtId="0" fontId="9" fillId="0" borderId="7" xfId="189" applyFont="1" applyBorder="1" applyAlignment="1">
      <alignment horizontal="center" vertical="center"/>
    </xf>
    <xf numFmtId="0" fontId="8" fillId="0" borderId="0" xfId="189" applyFont="1" applyAlignment="1">
      <alignment horizontal="right" vertical="center" wrapText="1"/>
    </xf>
    <xf numFmtId="0" fontId="7" fillId="0" borderId="2" xfId="189" applyFont="1" applyBorder="1" applyAlignment="1">
      <alignment horizontal="center" vertical="center" wrapText="1"/>
    </xf>
    <xf numFmtId="0" fontId="7" fillId="0" borderId="2" xfId="189" applyFont="1" applyBorder="1" applyAlignment="1">
      <alignment horizontal="left" vertical="center"/>
    </xf>
    <xf numFmtId="0" fontId="7" fillId="0" borderId="9" xfId="189" applyFont="1" applyBorder="1" applyAlignment="1">
      <alignment horizontal="center" vertical="center" wrapText="1"/>
    </xf>
    <xf numFmtId="0" fontId="7" fillId="0" borderId="10" xfId="189" applyFont="1" applyBorder="1" applyAlignment="1">
      <alignment horizontal="center" vertical="center" wrapText="1"/>
    </xf>
    <xf numFmtId="0" fontId="7" fillId="0" borderId="7" xfId="189" applyFont="1" applyBorder="1" applyAlignment="1">
      <alignment horizontal="center" vertical="center" wrapText="1"/>
    </xf>
    <xf numFmtId="0" fontId="9" fillId="0" borderId="2" xfId="189" applyFont="1" applyBorder="1" applyAlignment="1">
      <alignment horizontal="center" vertical="center"/>
    </xf>
    <xf numFmtId="0" fontId="7" fillId="0" borderId="9" xfId="189" applyFont="1" applyBorder="1" applyAlignment="1">
      <alignment horizontal="left" vertical="center" wrapText="1"/>
    </xf>
    <xf numFmtId="0" fontId="7" fillId="0" borderId="10" xfId="189" applyFont="1" applyBorder="1" applyAlignment="1">
      <alignment horizontal="left" vertical="center" wrapText="1"/>
    </xf>
    <xf numFmtId="0" fontId="7" fillId="0" borderId="7" xfId="189" applyFont="1" applyBorder="1" applyAlignment="1">
      <alignment horizontal="left" vertical="center" wrapText="1"/>
    </xf>
    <xf numFmtId="0" fontId="7" fillId="0" borderId="9" xfId="189" applyFont="1" applyBorder="1" applyAlignment="1">
      <alignment horizontal="left" vertical="center"/>
    </xf>
    <xf numFmtId="0" fontId="7" fillId="0" borderId="10" xfId="189" applyFont="1" applyBorder="1" applyAlignment="1">
      <alignment horizontal="left" vertical="center"/>
    </xf>
    <xf numFmtId="0" fontId="7" fillId="0" borderId="7" xfId="189" applyFont="1" applyBorder="1" applyAlignment="1">
      <alignment horizontal="left" vertical="center"/>
    </xf>
    <xf numFmtId="49" fontId="7" fillId="0" borderId="9" xfId="189" applyNumberFormat="1" applyFont="1" applyBorder="1" applyAlignment="1">
      <alignment horizontal="left" vertical="center" wrapText="1"/>
    </xf>
    <xf numFmtId="49" fontId="7" fillId="0" borderId="7" xfId="189" applyNumberFormat="1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38" fillId="0" borderId="2" xfId="0" applyFont="1" applyBorder="1" applyAlignment="1">
      <alignment horizontal="left"/>
    </xf>
    <xf numFmtId="0" fontId="7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7" fillId="0" borderId="37" xfId="0" applyNumberFormat="1" applyFont="1" applyBorder="1" applyAlignment="1">
      <alignment horizontal="center" vertical="center" wrapText="1"/>
    </xf>
    <xf numFmtId="49" fontId="7" fillId="0" borderId="36" xfId="0" applyNumberFormat="1" applyFont="1" applyBorder="1" applyAlignment="1">
      <alignment horizontal="center" vertical="center" wrapText="1"/>
    </xf>
    <xf numFmtId="49" fontId="7" fillId="0" borderId="38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8" xfId="189" applyFont="1" applyBorder="1" applyAlignment="1">
      <alignment horizontal="center" vertical="center" wrapText="1"/>
    </xf>
    <xf numFmtId="0" fontId="7" fillId="0" borderId="1" xfId="189" applyFont="1" applyBorder="1" applyAlignment="1">
      <alignment horizontal="center" vertical="center" wrapText="1"/>
    </xf>
    <xf numFmtId="4" fontId="7" fillId="0" borderId="8" xfId="189" applyNumberFormat="1" applyFont="1" applyBorder="1" applyAlignment="1">
      <alignment horizontal="center" vertical="top" wrapText="1"/>
    </xf>
    <xf numFmtId="4" fontId="7" fillId="0" borderId="12" xfId="189" applyNumberFormat="1" applyFont="1" applyBorder="1" applyAlignment="1">
      <alignment horizontal="center" vertical="top" wrapText="1"/>
    </xf>
    <xf numFmtId="4" fontId="7" fillId="0" borderId="1" xfId="189" applyNumberFormat="1" applyFont="1" applyBorder="1" applyAlignment="1">
      <alignment horizontal="center" vertical="top" wrapText="1"/>
    </xf>
    <xf numFmtId="49" fontId="7" fillId="0" borderId="8" xfId="189" applyNumberFormat="1" applyFont="1" applyBorder="1" applyAlignment="1">
      <alignment horizontal="center" vertical="top" wrapText="1"/>
    </xf>
    <xf numFmtId="49" fontId="7" fillId="0" borderId="12" xfId="189" applyNumberFormat="1" applyFont="1" applyBorder="1" applyAlignment="1">
      <alignment horizontal="center" vertical="top" wrapText="1"/>
    </xf>
    <xf numFmtId="49" fontId="7" fillId="0" borderId="1" xfId="189" applyNumberFormat="1" applyFont="1" applyBorder="1" applyAlignment="1">
      <alignment horizontal="center" vertical="top" wrapText="1"/>
    </xf>
    <xf numFmtId="0" fontId="7" fillId="0" borderId="8" xfId="189" applyFont="1" applyBorder="1" applyAlignment="1">
      <alignment horizontal="left" vertical="top" wrapText="1"/>
    </xf>
    <xf numFmtId="0" fontId="7" fillId="0" borderId="12" xfId="189" applyFont="1" applyBorder="1" applyAlignment="1">
      <alignment horizontal="left" vertical="top" wrapText="1"/>
    </xf>
    <xf numFmtId="0" fontId="7" fillId="0" borderId="1" xfId="189" applyFont="1" applyBorder="1" applyAlignment="1">
      <alignment horizontal="left" vertical="top" wrapText="1"/>
    </xf>
    <xf numFmtId="0" fontId="7" fillId="0" borderId="8" xfId="189" applyFont="1" applyBorder="1" applyAlignment="1">
      <alignment horizontal="center" vertical="top"/>
    </xf>
    <xf numFmtId="0" fontId="7" fillId="0" borderId="12" xfId="189" applyFont="1" applyBorder="1" applyAlignment="1">
      <alignment horizontal="center" vertical="top"/>
    </xf>
    <xf numFmtId="0" fontId="7" fillId="0" borderId="1" xfId="189" applyFont="1" applyBorder="1" applyAlignment="1">
      <alignment horizontal="center" vertical="top"/>
    </xf>
    <xf numFmtId="4" fontId="7" fillId="0" borderId="8" xfId="189" applyNumberFormat="1" applyFont="1" applyBorder="1" applyAlignment="1">
      <alignment horizontal="center" vertical="top"/>
    </xf>
    <xf numFmtId="4" fontId="7" fillId="0" borderId="12" xfId="189" applyNumberFormat="1" applyFont="1" applyBorder="1" applyAlignment="1">
      <alignment horizontal="center" vertical="top"/>
    </xf>
    <xf numFmtId="4" fontId="7" fillId="0" borderId="1" xfId="189" applyNumberFormat="1" applyFont="1" applyBorder="1" applyAlignment="1">
      <alignment horizontal="center" vertical="top"/>
    </xf>
    <xf numFmtId="2" fontId="7" fillId="0" borderId="2" xfId="189" applyNumberFormat="1" applyFont="1" applyBorder="1" applyAlignment="1">
      <alignment horizontal="center" vertical="top" wrapText="1"/>
    </xf>
    <xf numFmtId="2" fontId="7" fillId="0" borderId="2" xfId="189" applyNumberFormat="1" applyFont="1" applyBorder="1" applyAlignment="1">
      <alignment horizontal="center" vertical="top"/>
    </xf>
    <xf numFmtId="4" fontId="7" fillId="0" borderId="2" xfId="189" applyNumberFormat="1" applyFont="1" applyBorder="1" applyAlignment="1">
      <alignment horizontal="center" vertical="top" wrapText="1"/>
    </xf>
    <xf numFmtId="2" fontId="7" fillId="0" borderId="8" xfId="189" applyNumberFormat="1" applyFont="1" applyBorder="1" applyAlignment="1">
      <alignment horizontal="center" vertical="top" wrapText="1"/>
    </xf>
    <xf numFmtId="2" fontId="7" fillId="0" borderId="12" xfId="189" applyNumberFormat="1" applyFont="1" applyBorder="1" applyAlignment="1">
      <alignment horizontal="center" vertical="top" wrapText="1"/>
    </xf>
    <xf numFmtId="2" fontId="7" fillId="0" borderId="1" xfId="189" applyNumberFormat="1" applyFont="1" applyBorder="1" applyAlignment="1">
      <alignment horizontal="center" vertical="top" wrapText="1"/>
    </xf>
    <xf numFmtId="0" fontId="7" fillId="0" borderId="2" xfId="189" applyFont="1" applyBorder="1" applyAlignment="1">
      <alignment horizontal="center"/>
    </xf>
    <xf numFmtId="0" fontId="8" fillId="0" borderId="0" xfId="189" applyFont="1" applyAlignment="1">
      <alignment horizontal="center" vertical="center"/>
    </xf>
    <xf numFmtId="49" fontId="7" fillId="0" borderId="2" xfId="189" applyNumberFormat="1" applyFont="1" applyBorder="1" applyAlignment="1">
      <alignment horizontal="center" vertical="top"/>
    </xf>
    <xf numFmtId="0" fontId="7" fillId="0" borderId="2" xfId="189" applyFont="1" applyBorder="1" applyAlignment="1">
      <alignment horizontal="left" vertical="top" wrapText="1"/>
    </xf>
    <xf numFmtId="0" fontId="7" fillId="0" borderId="2" xfId="189" applyFont="1" applyBorder="1" applyAlignment="1">
      <alignment horizontal="center" vertical="top" wrapText="1"/>
    </xf>
    <xf numFmtId="0" fontId="7" fillId="0" borderId="2" xfId="189" applyFont="1" applyBorder="1" applyAlignment="1">
      <alignment horizontal="center" vertical="top"/>
    </xf>
    <xf numFmtId="49" fontId="7" fillId="0" borderId="2" xfId="189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7" fillId="0" borderId="37" xfId="189" applyFont="1" applyBorder="1" applyAlignment="1">
      <alignment horizontal="left" vertical="top" wrapText="1"/>
    </xf>
    <xf numFmtId="0" fontId="7" fillId="0" borderId="47" xfId="189" applyFont="1" applyBorder="1" applyAlignment="1">
      <alignment horizontal="left" vertical="top" wrapText="1"/>
    </xf>
    <xf numFmtId="0" fontId="7" fillId="0" borderId="36" xfId="189" applyFont="1" applyBorder="1" applyAlignment="1">
      <alignment horizontal="left" vertical="top" wrapText="1"/>
    </xf>
    <xf numFmtId="0" fontId="7" fillId="0" borderId="40" xfId="189" applyFont="1" applyBorder="1" applyAlignment="1">
      <alignment horizontal="left" vertical="top" wrapText="1"/>
    </xf>
    <xf numFmtId="0" fontId="7" fillId="0" borderId="0" xfId="189" applyFont="1" applyAlignment="1">
      <alignment horizontal="left" vertical="top" wrapText="1"/>
    </xf>
    <xf numFmtId="0" fontId="7" fillId="0" borderId="43" xfId="189" applyFont="1" applyBorder="1" applyAlignment="1">
      <alignment horizontal="left" vertical="top" wrapText="1"/>
    </xf>
    <xf numFmtId="168" fontId="7" fillId="0" borderId="2" xfId="189" applyNumberFormat="1" applyFont="1" applyBorder="1" applyAlignment="1">
      <alignment horizontal="center" vertical="top" wrapText="1"/>
    </xf>
    <xf numFmtId="168" fontId="7" fillId="0" borderId="8" xfId="189" applyNumberFormat="1" applyFont="1" applyBorder="1" applyAlignment="1">
      <alignment horizontal="center" vertical="top" wrapText="1"/>
    </xf>
    <xf numFmtId="168" fontId="7" fillId="0" borderId="12" xfId="189" applyNumberFormat="1" applyFont="1" applyBorder="1" applyAlignment="1">
      <alignment horizontal="center" vertical="top" wrapText="1"/>
    </xf>
    <xf numFmtId="168" fontId="7" fillId="0" borderId="1" xfId="189" applyNumberFormat="1" applyFont="1" applyBorder="1" applyAlignment="1">
      <alignment horizontal="center" vertical="top" wrapText="1"/>
    </xf>
    <xf numFmtId="0" fontId="7" fillId="0" borderId="37" xfId="189" applyFont="1" applyBorder="1" applyAlignment="1">
      <alignment horizontal="center" vertical="top" wrapText="1"/>
    </xf>
    <xf numFmtId="0" fontId="7" fillId="0" borderId="47" xfId="189" applyFont="1" applyBorder="1" applyAlignment="1">
      <alignment horizontal="center" vertical="top" wrapText="1"/>
    </xf>
    <xf numFmtId="0" fontId="7" fillId="0" borderId="36" xfId="189" applyFont="1" applyBorder="1" applyAlignment="1">
      <alignment horizontal="center" vertical="top" wrapText="1"/>
    </xf>
    <xf numFmtId="0" fontId="7" fillId="0" borderId="40" xfId="189" applyFont="1" applyBorder="1" applyAlignment="1">
      <alignment horizontal="center" vertical="top" wrapText="1"/>
    </xf>
    <xf numFmtId="0" fontId="7" fillId="0" borderId="0" xfId="189" applyFont="1" applyAlignment="1">
      <alignment horizontal="center" vertical="top" wrapText="1"/>
    </xf>
    <xf numFmtId="0" fontId="7" fillId="0" borderId="43" xfId="189" applyFont="1" applyBorder="1" applyAlignment="1">
      <alignment horizontal="center" vertical="top" wrapText="1"/>
    </xf>
    <xf numFmtId="0" fontId="7" fillId="0" borderId="38" xfId="189" applyFont="1" applyBorder="1" applyAlignment="1">
      <alignment horizontal="center" vertical="top" wrapText="1"/>
    </xf>
    <xf numFmtId="0" fontId="7" fillId="0" borderId="48" xfId="189" applyFont="1" applyBorder="1" applyAlignment="1">
      <alignment horizontal="center" vertical="top" wrapText="1"/>
    </xf>
    <xf numFmtId="0" fontId="7" fillId="0" borderId="11" xfId="189" applyFont="1" applyBorder="1" applyAlignment="1">
      <alignment horizontal="center" vertical="top" wrapText="1"/>
    </xf>
    <xf numFmtId="168" fontId="7" fillId="0" borderId="8" xfId="0" applyNumberFormat="1" applyFont="1" applyBorder="1" applyAlignment="1">
      <alignment horizontal="center" vertical="top"/>
    </xf>
    <xf numFmtId="168" fontId="7" fillId="0" borderId="12" xfId="0" applyNumberFormat="1" applyFont="1" applyBorder="1" applyAlignment="1">
      <alignment horizontal="center" vertical="top"/>
    </xf>
    <xf numFmtId="168" fontId="7" fillId="0" borderId="1" xfId="0" applyNumberFormat="1" applyFont="1" applyBorder="1" applyAlignment="1">
      <alignment horizontal="center" vertical="top"/>
    </xf>
    <xf numFmtId="168" fontId="7" fillId="0" borderId="8" xfId="0" applyNumberFormat="1" applyFont="1" applyBorder="1" applyAlignment="1">
      <alignment horizontal="center" vertical="top" wrapText="1"/>
    </xf>
    <xf numFmtId="168" fontId="7" fillId="0" borderId="12" xfId="0" applyNumberFormat="1" applyFont="1" applyBorder="1" applyAlignment="1">
      <alignment horizontal="center" vertical="top" wrapText="1"/>
    </xf>
    <xf numFmtId="168" fontId="7" fillId="0" borderId="1" xfId="0" applyNumberFormat="1" applyFont="1" applyBorder="1" applyAlignment="1">
      <alignment horizontal="center" vertical="top" wrapText="1"/>
    </xf>
    <xf numFmtId="0" fontId="7" fillId="0" borderId="37" xfId="189" applyFont="1" applyBorder="1" applyAlignment="1">
      <alignment horizontal="center" vertical="center" wrapText="1"/>
    </xf>
    <xf numFmtId="0" fontId="7" fillId="0" borderId="47" xfId="189" applyFont="1" applyBorder="1" applyAlignment="1">
      <alignment horizontal="center" vertical="center" wrapText="1"/>
    </xf>
    <xf numFmtId="0" fontId="7" fillId="0" borderId="36" xfId="189" applyFont="1" applyBorder="1" applyAlignment="1">
      <alignment horizontal="center" vertical="center" wrapText="1"/>
    </xf>
    <xf numFmtId="0" fontId="7" fillId="0" borderId="40" xfId="189" applyFont="1" applyBorder="1" applyAlignment="1">
      <alignment horizontal="center" vertical="center" wrapText="1"/>
    </xf>
    <xf numFmtId="0" fontId="7" fillId="0" borderId="0" xfId="189" applyFont="1" applyAlignment="1">
      <alignment horizontal="center" vertical="center" wrapText="1"/>
    </xf>
    <xf numFmtId="0" fontId="7" fillId="0" borderId="43" xfId="189" applyFont="1" applyBorder="1" applyAlignment="1">
      <alignment horizontal="center" vertical="center" wrapText="1"/>
    </xf>
    <xf numFmtId="0" fontId="7" fillId="0" borderId="38" xfId="189" applyFont="1" applyBorder="1" applyAlignment="1">
      <alignment horizontal="center" vertical="center" wrapText="1"/>
    </xf>
    <xf numFmtId="0" fontId="7" fillId="0" borderId="48" xfId="189" applyFont="1" applyBorder="1" applyAlignment="1">
      <alignment horizontal="center" vertical="center" wrapText="1"/>
    </xf>
    <xf numFmtId="0" fontId="7" fillId="0" borderId="11" xfId="189" applyFont="1" applyBorder="1" applyAlignment="1">
      <alignment horizontal="center" vertical="center" wrapText="1"/>
    </xf>
    <xf numFmtId="0" fontId="7" fillId="0" borderId="2" xfId="189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168" fontId="7" fillId="0" borderId="2" xfId="0" applyNumberFormat="1" applyFont="1" applyBorder="1" applyAlignment="1">
      <alignment horizontal="center" vertical="top"/>
    </xf>
    <xf numFmtId="0" fontId="7" fillId="0" borderId="2" xfId="189" applyFont="1" applyBorder="1" applyAlignment="1">
      <alignment horizontal="left" vertical="center" wrapText="1"/>
    </xf>
    <xf numFmtId="0" fontId="7" fillId="0" borderId="8" xfId="189" applyFont="1" applyBorder="1" applyAlignment="1">
      <alignment horizontal="center" vertical="top" wrapText="1"/>
    </xf>
    <xf numFmtId="0" fontId="7" fillId="0" borderId="12" xfId="189" applyFont="1" applyBorder="1" applyAlignment="1">
      <alignment horizontal="center" vertical="top" wrapText="1"/>
    </xf>
    <xf numFmtId="0" fontId="7" fillId="0" borderId="1" xfId="189" applyFont="1" applyBorder="1" applyAlignment="1">
      <alignment horizontal="center" vertical="top" wrapText="1"/>
    </xf>
    <xf numFmtId="0" fontId="7" fillId="0" borderId="37" xfId="0" applyFont="1" applyBorder="1" applyAlignment="1">
      <alignment horizontal="left" vertical="top" wrapText="1"/>
    </xf>
    <xf numFmtId="0" fontId="7" fillId="0" borderId="47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left" vertical="top" wrapText="1"/>
    </xf>
    <xf numFmtId="0" fontId="7" fillId="0" borderId="4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4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164" fontId="7" fillId="0" borderId="45" xfId="0" applyNumberFormat="1" applyFont="1" applyBorder="1" applyAlignment="1">
      <alignment horizontal="center"/>
    </xf>
    <xf numFmtId="164" fontId="7" fillId="0" borderId="54" xfId="0" applyNumberFormat="1" applyFont="1" applyBorder="1" applyAlignment="1">
      <alignment horizontal="center"/>
    </xf>
    <xf numFmtId="164" fontId="7" fillId="0" borderId="55" xfId="0" applyNumberFormat="1" applyFont="1" applyBorder="1" applyAlignment="1">
      <alignment horizontal="center"/>
    </xf>
    <xf numFmtId="164" fontId="7" fillId="0" borderId="41" xfId="0" applyNumberFormat="1" applyFont="1" applyBorder="1" applyAlignment="1">
      <alignment horizontal="center"/>
    </xf>
    <xf numFmtId="164" fontId="7" fillId="0" borderId="49" xfId="0" applyNumberFormat="1" applyFont="1" applyBorder="1" applyAlignment="1">
      <alignment horizontal="center"/>
    </xf>
    <xf numFmtId="164" fontId="7" fillId="0" borderId="50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2" fontId="7" fillId="0" borderId="39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" fontId="7" fillId="32" borderId="41" xfId="0" applyNumberFormat="1" applyFont="1" applyFill="1" applyBorder="1" applyAlignment="1">
      <alignment horizontal="center" vertical="center" wrapText="1"/>
    </xf>
    <xf numFmtId="4" fontId="7" fillId="32" borderId="42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/>
    </xf>
    <xf numFmtId="4" fontId="7" fillId="0" borderId="26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0" fontId="39" fillId="0" borderId="0" xfId="2725" applyFont="1" applyAlignment="1">
      <alignment horizontal="right" wrapText="1"/>
    </xf>
    <xf numFmtId="0" fontId="44" fillId="0" borderId="0" xfId="2726" applyFont="1" applyAlignment="1">
      <alignment horizontal="right"/>
    </xf>
    <xf numFmtId="0" fontId="39" fillId="0" borderId="0" xfId="2725" applyFont="1" applyAlignment="1">
      <alignment horizontal="center" vertical="center" wrapText="1"/>
    </xf>
    <xf numFmtId="0" fontId="44" fillId="0" borderId="0" xfId="2726" applyFont="1" applyAlignment="1">
      <alignment horizontal="center" vertical="center" wrapText="1"/>
    </xf>
    <xf numFmtId="0" fontId="42" fillId="0" borderId="2" xfId="2725" applyFont="1" applyBorder="1" applyAlignment="1">
      <alignment horizontal="center" vertical="center" wrapText="1"/>
    </xf>
    <xf numFmtId="0" fontId="7" fillId="0" borderId="12" xfId="189" applyFont="1" applyBorder="1" applyAlignment="1">
      <alignment horizontal="center" vertical="center" wrapText="1"/>
    </xf>
  </cellXfs>
  <cellStyles count="2727">
    <cellStyle name=" 1" xfId="43"/>
    <cellStyle name=" 1 2" xfId="44"/>
    <cellStyle name=" 1_Stage1" xfId="45"/>
    <cellStyle name="_Model_RAB Мой_PR.PROG.WARM.NOTCOMBI.2012.2.16_v1.4(04.04.11) " xfId="46"/>
    <cellStyle name="_Model_RAB Мой_Книга2_PR.PROG.WARM.NOTCOMBI.2012.2.16_v1.4(04.04.11) " xfId="47"/>
    <cellStyle name="_Model_RAB_MRSK_svod_PR.PROG.WARM.NOTCOMBI.2012.2.16_v1.4(04.04.11) " xfId="48"/>
    <cellStyle name="_Model_RAB_MRSK_svod_Книга2_PR.PROG.WARM.NOTCOMBI.2012.2.16_v1.4(04.04.11) " xfId="49"/>
    <cellStyle name="_МОДЕЛЬ_1 (2)_PR.PROG.WARM.NOTCOMBI.2012.2.16_v1.4(04.04.11) " xfId="50"/>
    <cellStyle name="_МОДЕЛЬ_1 (2)_Книга2_PR.PROG.WARM.NOTCOMBI.2012.2.16_v1.4(04.04.11) " xfId="51"/>
    <cellStyle name="_пр 5 тариф RAB_PR.PROG.WARM.NOTCOMBI.2012.2.16_v1.4(04.04.11) " xfId="52"/>
    <cellStyle name="_пр 5 тариф RAB_Книга2_PR.PROG.WARM.NOTCOMBI.2012.2.16_v1.4(04.04.11) " xfId="53"/>
    <cellStyle name="_Расчет RAB_22072008_PR.PROG.WARM.NOTCOMBI.2012.2.16_v1.4(04.04.11) " xfId="54"/>
    <cellStyle name="_Расчет RAB_22072008_Книга2_PR.PROG.WARM.NOTCOMBI.2012.2.16_v1.4(04.04.11) " xfId="55"/>
    <cellStyle name="_Расчет RAB_Лен и МОЭСК_с 2010 года_14.04.2009_со сглаж_version 3.0_без ФСК_PR.PROG.WARM.NOTCOMBI.2012.2.16_v1.4(04.04.11) " xfId="56"/>
    <cellStyle name="_Расчет RAB_Лен и МОЭСК_с 2010 года_14.04.2009_со сглаж_version 3.0_без ФСК_Книга2_PR.PROG.WARM.NOTCOMBI.2012.2.16_v1.4(04.04.11) " xfId="57"/>
    <cellStyle name="20% — акцент1" xfId="19" builtinId="30" hidden="1"/>
    <cellStyle name="20% — акцент1" xfId="87" builtinId="30" hidden="1"/>
    <cellStyle name="20% — акцент1" xfId="127" builtinId="30" hidden="1"/>
    <cellStyle name="20% — акцент1" xfId="166" builtinId="30" hidden="1"/>
    <cellStyle name="20% — акцент1" xfId="220" builtinId="30" hidden="1"/>
    <cellStyle name="20% — акцент1" xfId="288" builtinId="30" hidden="1"/>
    <cellStyle name="20% — акцент1" xfId="328" builtinId="30" hidden="1"/>
    <cellStyle name="20% — акцент1" xfId="367" builtinId="30" hidden="1"/>
    <cellStyle name="20% — акцент1" xfId="255" builtinId="30" hidden="1"/>
    <cellStyle name="20% — акцент1" xfId="459" builtinId="30" hidden="1"/>
    <cellStyle name="20% — акцент1" xfId="499" builtinId="30" hidden="1"/>
    <cellStyle name="20% — акцент1" xfId="538" builtinId="30" hidden="1"/>
    <cellStyle name="20% — акцент1" xfId="429" builtinId="30" hidden="1"/>
    <cellStyle name="20% — акцент1" xfId="627" builtinId="30" hidden="1"/>
    <cellStyle name="20% — акцент1" xfId="667" builtinId="30" hidden="1"/>
    <cellStyle name="20% — акцент1" xfId="706" builtinId="30" hidden="1"/>
    <cellStyle name="20% — акцент1" xfId="597" builtinId="30" hidden="1"/>
    <cellStyle name="20% — акцент1" xfId="795" builtinId="30" hidden="1"/>
    <cellStyle name="20% — акцент1" xfId="835" builtinId="30" hidden="1"/>
    <cellStyle name="20% — акцент1" xfId="874" builtinId="30" hidden="1"/>
    <cellStyle name="20% — акцент1" xfId="765" builtinId="30" hidden="1"/>
    <cellStyle name="20% — акцент1" xfId="959" builtinId="30" hidden="1"/>
    <cellStyle name="20% — акцент1" xfId="999" builtinId="30" hidden="1"/>
    <cellStyle name="20% — акцент1" xfId="1038" builtinId="30" hidden="1"/>
    <cellStyle name="20% — акцент1" xfId="925" builtinId="30" hidden="1"/>
    <cellStyle name="20% — акцент1" xfId="1129" builtinId="30" hidden="1"/>
    <cellStyle name="20% — акцент1" xfId="1169" builtinId="30" hidden="1"/>
    <cellStyle name="20% — акцент1" xfId="1208" builtinId="30" hidden="1"/>
    <cellStyle name="20% — акцент1" xfId="1097" builtinId="30" hidden="1"/>
    <cellStyle name="20% — акцент1" xfId="1298" builtinId="30" hidden="1"/>
    <cellStyle name="20% — акцент1" xfId="1338" builtinId="30" hidden="1"/>
    <cellStyle name="20% — акцент1" xfId="1377" builtinId="30" hidden="1"/>
    <cellStyle name="20% — акцент1" xfId="1266" builtinId="30" hidden="1"/>
    <cellStyle name="20% — акцент1" xfId="1467" builtinId="30" hidden="1"/>
    <cellStyle name="20% — акцент1" xfId="1507" builtinId="30" hidden="1"/>
    <cellStyle name="20% — акцент1" xfId="1546" builtinId="30" hidden="1"/>
    <cellStyle name="20% — акцент1" xfId="1437" builtinId="30" hidden="1"/>
    <cellStyle name="20% — акцент1" xfId="1635" builtinId="30" hidden="1"/>
    <cellStyle name="20% — акцент1" xfId="1675" builtinId="30" hidden="1"/>
    <cellStyle name="20% — акцент1" xfId="1714" builtinId="30" hidden="1"/>
    <cellStyle name="20% — акцент1" xfId="1605" builtinId="30" hidden="1"/>
    <cellStyle name="20% — акцент1" xfId="1803" builtinId="30" hidden="1"/>
    <cellStyle name="20% — акцент1" xfId="1843" builtinId="30" hidden="1"/>
    <cellStyle name="20% — акцент1" xfId="1882" builtinId="30" hidden="1"/>
    <cellStyle name="20% — акцент1" xfId="1773" builtinId="30" hidden="1"/>
    <cellStyle name="20% — акцент1" xfId="1971" builtinId="30" hidden="1"/>
    <cellStyle name="20% — акцент1" xfId="2011" builtinId="30" hidden="1"/>
    <cellStyle name="20% — акцент1" xfId="2050" builtinId="30" hidden="1"/>
    <cellStyle name="20% — акцент1" xfId="1941" builtinId="30" hidden="1"/>
    <cellStyle name="20% — акцент1" xfId="2139" builtinId="30" hidden="1"/>
    <cellStyle name="20% — акцент1" xfId="2179" builtinId="30" hidden="1"/>
    <cellStyle name="20% — акцент1" xfId="2218" builtinId="30" hidden="1"/>
    <cellStyle name="20% — акцент1" xfId="2109" builtinId="30" hidden="1"/>
    <cellStyle name="20% — акцент1" xfId="2307" builtinId="30" hidden="1"/>
    <cellStyle name="20% — акцент1" xfId="2347" builtinId="30" hidden="1"/>
    <cellStyle name="20% — акцент1" xfId="2386" builtinId="30" hidden="1"/>
    <cellStyle name="20% — акцент1" xfId="2277" builtinId="30" hidden="1"/>
    <cellStyle name="20% — акцент1" xfId="2470" builtinId="30" hidden="1"/>
    <cellStyle name="20% — акцент1" xfId="2510" builtinId="30" hidden="1"/>
    <cellStyle name="20% — акцент1" xfId="2549" builtinId="30" hidden="1"/>
    <cellStyle name="20% — акцент1" xfId="2437" builtinId="30" hidden="1"/>
    <cellStyle name="20% — акцент1" xfId="2613" builtinId="30" hidden="1"/>
    <cellStyle name="20% — акцент1" xfId="2653" builtinId="30" hidden="1"/>
    <cellStyle name="20% — акцент1" xfId="2692" builtinId="30" hidden="1"/>
    <cellStyle name="20% — акцент2" xfId="23" builtinId="34" hidden="1"/>
    <cellStyle name="20% — акцент2" xfId="91" builtinId="34" hidden="1"/>
    <cellStyle name="20% — акцент2" xfId="131" builtinId="34" hidden="1"/>
    <cellStyle name="20% — акцент2" xfId="170" builtinId="34" hidden="1"/>
    <cellStyle name="20% — акцент2" xfId="224" builtinId="34" hidden="1"/>
    <cellStyle name="20% — акцент2" xfId="292" builtinId="34" hidden="1"/>
    <cellStyle name="20% — акцент2" xfId="332" builtinId="34" hidden="1"/>
    <cellStyle name="20% — акцент2" xfId="371" builtinId="34" hidden="1"/>
    <cellStyle name="20% — акцент2" xfId="251" builtinId="34" hidden="1"/>
    <cellStyle name="20% — акцент2" xfId="463" builtinId="34" hidden="1"/>
    <cellStyle name="20% — акцент2" xfId="503" builtinId="34" hidden="1"/>
    <cellStyle name="20% — акцент2" xfId="542" builtinId="34" hidden="1"/>
    <cellStyle name="20% — акцент2" xfId="425" builtinId="34" hidden="1"/>
    <cellStyle name="20% — акцент2" xfId="631" builtinId="34" hidden="1"/>
    <cellStyle name="20% — акцент2" xfId="671" builtinId="34" hidden="1"/>
    <cellStyle name="20% — акцент2" xfId="710" builtinId="34" hidden="1"/>
    <cellStyle name="20% — акцент2" xfId="593" builtinId="34" hidden="1"/>
    <cellStyle name="20% — акцент2" xfId="799" builtinId="34" hidden="1"/>
    <cellStyle name="20% — акцент2" xfId="839" builtinId="34" hidden="1"/>
    <cellStyle name="20% — акцент2" xfId="878" builtinId="34" hidden="1"/>
    <cellStyle name="20% — акцент2" xfId="761" builtinId="34" hidden="1"/>
    <cellStyle name="20% — акцент2" xfId="963" builtinId="34" hidden="1"/>
    <cellStyle name="20% — акцент2" xfId="1003" builtinId="34" hidden="1"/>
    <cellStyle name="20% — акцент2" xfId="1042" builtinId="34" hidden="1"/>
    <cellStyle name="20% — акцент2" xfId="921" builtinId="34" hidden="1"/>
    <cellStyle name="20% — акцент2" xfId="1133" builtinId="34" hidden="1"/>
    <cellStyle name="20% — акцент2" xfId="1173" builtinId="34" hidden="1"/>
    <cellStyle name="20% — акцент2" xfId="1212" builtinId="34" hidden="1"/>
    <cellStyle name="20% — акцент2" xfId="1093" builtinId="34" hidden="1"/>
    <cellStyle name="20% — акцент2" xfId="1302" builtinId="34" hidden="1"/>
    <cellStyle name="20% — акцент2" xfId="1342" builtinId="34" hidden="1"/>
    <cellStyle name="20% — акцент2" xfId="1381" builtinId="34" hidden="1"/>
    <cellStyle name="20% — акцент2" xfId="1262" builtinId="34" hidden="1"/>
    <cellStyle name="20% — акцент2" xfId="1471" builtinId="34" hidden="1"/>
    <cellStyle name="20% — акцент2" xfId="1511" builtinId="34" hidden="1"/>
    <cellStyle name="20% — акцент2" xfId="1550" builtinId="34" hidden="1"/>
    <cellStyle name="20% — акцент2" xfId="1433" builtinId="34" hidden="1"/>
    <cellStyle name="20% — акцент2" xfId="1639" builtinId="34" hidden="1"/>
    <cellStyle name="20% — акцент2" xfId="1679" builtinId="34" hidden="1"/>
    <cellStyle name="20% — акцент2" xfId="1718" builtinId="34" hidden="1"/>
    <cellStyle name="20% — акцент2" xfId="1601" builtinId="34" hidden="1"/>
    <cellStyle name="20% — акцент2" xfId="1807" builtinId="34" hidden="1"/>
    <cellStyle name="20% — акцент2" xfId="1847" builtinId="34" hidden="1"/>
    <cellStyle name="20% — акцент2" xfId="1886" builtinId="34" hidden="1"/>
    <cellStyle name="20% — акцент2" xfId="1769" builtinId="34" hidden="1"/>
    <cellStyle name="20% — акцент2" xfId="1975" builtinId="34" hidden="1"/>
    <cellStyle name="20% — акцент2" xfId="2015" builtinId="34" hidden="1"/>
    <cellStyle name="20% — акцент2" xfId="2054" builtinId="34" hidden="1"/>
    <cellStyle name="20% — акцент2" xfId="1937" builtinId="34" hidden="1"/>
    <cellStyle name="20% — акцент2" xfId="2143" builtinId="34" hidden="1"/>
    <cellStyle name="20% — акцент2" xfId="2183" builtinId="34" hidden="1"/>
    <cellStyle name="20% — акцент2" xfId="2222" builtinId="34" hidden="1"/>
    <cellStyle name="20% — акцент2" xfId="2105" builtinId="34" hidden="1"/>
    <cellStyle name="20% — акцент2" xfId="2311" builtinId="34" hidden="1"/>
    <cellStyle name="20% — акцент2" xfId="2351" builtinId="34" hidden="1"/>
    <cellStyle name="20% — акцент2" xfId="2390" builtinId="34" hidden="1"/>
    <cellStyle name="20% — акцент2" xfId="2273" builtinId="34" hidden="1"/>
    <cellStyle name="20% — акцент2" xfId="2474" builtinId="34" hidden="1"/>
    <cellStyle name="20% — акцент2" xfId="2514" builtinId="34" hidden="1"/>
    <cellStyle name="20% — акцент2" xfId="2553" builtinId="34" hidden="1"/>
    <cellStyle name="20% — акцент2" xfId="2433" builtinId="34" hidden="1"/>
    <cellStyle name="20% — акцент2" xfId="2617" builtinId="34" hidden="1"/>
    <cellStyle name="20% — акцент2" xfId="2657" builtinId="34" hidden="1"/>
    <cellStyle name="20% — акцент2" xfId="2696" builtinId="34" hidden="1"/>
    <cellStyle name="20% — акцент3" xfId="27" builtinId="38" hidden="1"/>
    <cellStyle name="20% — акцент3" xfId="95" builtinId="38" hidden="1"/>
    <cellStyle name="20% — акцент3" xfId="135" builtinId="38" hidden="1"/>
    <cellStyle name="20% — акцент3" xfId="174" builtinId="38" hidden="1"/>
    <cellStyle name="20% — акцент3" xfId="228" builtinId="38" hidden="1"/>
    <cellStyle name="20% — акцент3" xfId="296" builtinId="38" hidden="1"/>
    <cellStyle name="20% — акцент3" xfId="336" builtinId="38" hidden="1"/>
    <cellStyle name="20% — акцент3" xfId="375" builtinId="38" hidden="1"/>
    <cellStyle name="20% — акцент3" xfId="247" builtinId="38" hidden="1"/>
    <cellStyle name="20% — акцент3" xfId="467" builtinId="38" hidden="1"/>
    <cellStyle name="20% — акцент3" xfId="507" builtinId="38" hidden="1"/>
    <cellStyle name="20% — акцент3" xfId="546" builtinId="38" hidden="1"/>
    <cellStyle name="20% — акцент3" xfId="421" builtinId="38" hidden="1"/>
    <cellStyle name="20% — акцент3" xfId="635" builtinId="38" hidden="1"/>
    <cellStyle name="20% — акцент3" xfId="675" builtinId="38" hidden="1"/>
    <cellStyle name="20% — акцент3" xfId="714" builtinId="38" hidden="1"/>
    <cellStyle name="20% — акцент3" xfId="589" builtinId="38" hidden="1"/>
    <cellStyle name="20% — акцент3" xfId="803" builtinId="38" hidden="1"/>
    <cellStyle name="20% — акцент3" xfId="843" builtinId="38" hidden="1"/>
    <cellStyle name="20% — акцент3" xfId="882" builtinId="38" hidden="1"/>
    <cellStyle name="20% — акцент3" xfId="757" builtinId="38" hidden="1"/>
    <cellStyle name="20% — акцент3" xfId="967" builtinId="38" hidden="1"/>
    <cellStyle name="20% — акцент3" xfId="1007" builtinId="38" hidden="1"/>
    <cellStyle name="20% — акцент3" xfId="1046" builtinId="38" hidden="1"/>
    <cellStyle name="20% — акцент3" xfId="917" builtinId="38" hidden="1"/>
    <cellStyle name="20% — акцент3" xfId="1137" builtinId="38" hidden="1"/>
    <cellStyle name="20% — акцент3" xfId="1177" builtinId="38" hidden="1"/>
    <cellStyle name="20% — акцент3" xfId="1216" builtinId="38" hidden="1"/>
    <cellStyle name="20% — акцент3" xfId="1089" builtinId="38" hidden="1"/>
    <cellStyle name="20% — акцент3" xfId="1306" builtinId="38" hidden="1"/>
    <cellStyle name="20% — акцент3" xfId="1346" builtinId="38" hidden="1"/>
    <cellStyle name="20% — акцент3" xfId="1385" builtinId="38" hidden="1"/>
    <cellStyle name="20% — акцент3" xfId="1258" builtinId="38" hidden="1"/>
    <cellStyle name="20% — акцент3" xfId="1475" builtinId="38" hidden="1"/>
    <cellStyle name="20% — акцент3" xfId="1515" builtinId="38" hidden="1"/>
    <cellStyle name="20% — акцент3" xfId="1554" builtinId="38" hidden="1"/>
    <cellStyle name="20% — акцент3" xfId="1429" builtinId="38" hidden="1"/>
    <cellStyle name="20% — акцент3" xfId="1643" builtinId="38" hidden="1"/>
    <cellStyle name="20% — акцент3" xfId="1683" builtinId="38" hidden="1"/>
    <cellStyle name="20% — акцент3" xfId="1722" builtinId="38" hidden="1"/>
    <cellStyle name="20% — акцент3" xfId="1597" builtinId="38" hidden="1"/>
    <cellStyle name="20% — акцент3" xfId="1811" builtinId="38" hidden="1"/>
    <cellStyle name="20% — акцент3" xfId="1851" builtinId="38" hidden="1"/>
    <cellStyle name="20% — акцент3" xfId="1890" builtinId="38" hidden="1"/>
    <cellStyle name="20% — акцент3" xfId="1765" builtinId="38" hidden="1"/>
    <cellStyle name="20% — акцент3" xfId="1979" builtinId="38" hidden="1"/>
    <cellStyle name="20% — акцент3" xfId="2019" builtinId="38" hidden="1"/>
    <cellStyle name="20% — акцент3" xfId="2058" builtinId="38" hidden="1"/>
    <cellStyle name="20% — акцент3" xfId="1933" builtinId="38" hidden="1"/>
    <cellStyle name="20% — акцент3" xfId="2147" builtinId="38" hidden="1"/>
    <cellStyle name="20% — акцент3" xfId="2187" builtinId="38" hidden="1"/>
    <cellStyle name="20% — акцент3" xfId="2226" builtinId="38" hidden="1"/>
    <cellStyle name="20% — акцент3" xfId="2101" builtinId="38" hidden="1"/>
    <cellStyle name="20% — акцент3" xfId="2315" builtinId="38" hidden="1"/>
    <cellStyle name="20% — акцент3" xfId="2355" builtinId="38" hidden="1"/>
    <cellStyle name="20% — акцент3" xfId="2394" builtinId="38" hidden="1"/>
    <cellStyle name="20% — акцент3" xfId="2269" builtinId="38" hidden="1"/>
    <cellStyle name="20% — акцент3" xfId="2478" builtinId="38" hidden="1"/>
    <cellStyle name="20% — акцент3" xfId="2518" builtinId="38" hidden="1"/>
    <cellStyle name="20% — акцент3" xfId="2557" builtinId="38" hidden="1"/>
    <cellStyle name="20% — акцент3" xfId="2429" builtinId="38" hidden="1"/>
    <cellStyle name="20% — акцент3" xfId="2621" builtinId="38" hidden="1"/>
    <cellStyle name="20% — акцент3" xfId="2661" builtinId="38" hidden="1"/>
    <cellStyle name="20% — акцент3" xfId="2700" builtinId="38" hidden="1"/>
    <cellStyle name="20% — акцент4" xfId="31" builtinId="42" hidden="1"/>
    <cellStyle name="20% — акцент4" xfId="99" builtinId="42" hidden="1"/>
    <cellStyle name="20% — акцент4" xfId="139" builtinId="42" hidden="1"/>
    <cellStyle name="20% — акцент4" xfId="178" builtinId="42" hidden="1"/>
    <cellStyle name="20% — акцент4" xfId="232" builtinId="42" hidden="1"/>
    <cellStyle name="20% — акцент4" xfId="300" builtinId="42" hidden="1"/>
    <cellStyle name="20% — акцент4" xfId="340" builtinId="42" hidden="1"/>
    <cellStyle name="20% — акцент4" xfId="379" builtinId="42" hidden="1"/>
    <cellStyle name="20% — акцент4" xfId="403" builtinId="42" hidden="1"/>
    <cellStyle name="20% — акцент4" xfId="471" builtinId="42" hidden="1"/>
    <cellStyle name="20% — акцент4" xfId="511" builtinId="42" hidden="1"/>
    <cellStyle name="20% — акцент4" xfId="550" builtinId="42" hidden="1"/>
    <cellStyle name="20% — акцент4" xfId="417" builtinId="42" hidden="1"/>
    <cellStyle name="20% — акцент4" xfId="639" builtinId="42" hidden="1"/>
    <cellStyle name="20% — акцент4" xfId="679" builtinId="42" hidden="1"/>
    <cellStyle name="20% — акцент4" xfId="718" builtinId="42" hidden="1"/>
    <cellStyle name="20% — акцент4" xfId="585" builtinId="42" hidden="1"/>
    <cellStyle name="20% — акцент4" xfId="807" builtinId="42" hidden="1"/>
    <cellStyle name="20% — акцент4" xfId="847" builtinId="42" hidden="1"/>
    <cellStyle name="20% — акцент4" xfId="886" builtinId="42" hidden="1"/>
    <cellStyle name="20% — акцент4" xfId="753" builtinId="42" hidden="1"/>
    <cellStyle name="20% — акцент4" xfId="971" builtinId="42" hidden="1"/>
    <cellStyle name="20% — акцент4" xfId="1011" builtinId="42" hidden="1"/>
    <cellStyle name="20% — акцент4" xfId="1050" builtinId="42" hidden="1"/>
    <cellStyle name="20% — акцент4" xfId="1074" builtinId="42" hidden="1"/>
    <cellStyle name="20% — акцент4" xfId="1141" builtinId="42" hidden="1"/>
    <cellStyle name="20% — акцент4" xfId="1181" builtinId="42" hidden="1"/>
    <cellStyle name="20% — акцент4" xfId="1220" builtinId="42" hidden="1"/>
    <cellStyle name="20% — акцент4" xfId="1085" builtinId="42" hidden="1"/>
    <cellStyle name="20% — акцент4" xfId="1310" builtinId="42" hidden="1"/>
    <cellStyle name="20% — акцент4" xfId="1350" builtinId="42" hidden="1"/>
    <cellStyle name="20% — акцент4" xfId="1389" builtinId="42" hidden="1"/>
    <cellStyle name="20% — акцент4" xfId="1254" builtinId="42" hidden="1"/>
    <cellStyle name="20% — акцент4" xfId="1479" builtinId="42" hidden="1"/>
    <cellStyle name="20% — акцент4" xfId="1519" builtinId="42" hidden="1"/>
    <cellStyle name="20% — акцент4" xfId="1558" builtinId="42" hidden="1"/>
    <cellStyle name="20% — акцент4" xfId="1425" builtinId="42" hidden="1"/>
    <cellStyle name="20% — акцент4" xfId="1647" builtinId="42" hidden="1"/>
    <cellStyle name="20% — акцент4" xfId="1687" builtinId="42" hidden="1"/>
    <cellStyle name="20% — акцент4" xfId="1726" builtinId="42" hidden="1"/>
    <cellStyle name="20% — акцент4" xfId="1593" builtinId="42" hidden="1"/>
    <cellStyle name="20% — акцент4" xfId="1815" builtinId="42" hidden="1"/>
    <cellStyle name="20% — акцент4" xfId="1855" builtinId="42" hidden="1"/>
    <cellStyle name="20% — акцент4" xfId="1894" builtinId="42" hidden="1"/>
    <cellStyle name="20% — акцент4" xfId="1761" builtinId="42" hidden="1"/>
    <cellStyle name="20% — акцент4" xfId="1983" builtinId="42" hidden="1"/>
    <cellStyle name="20% — акцент4" xfId="2023" builtinId="42" hidden="1"/>
    <cellStyle name="20% — акцент4" xfId="2062" builtinId="42" hidden="1"/>
    <cellStyle name="20% — акцент4" xfId="1929" builtinId="42" hidden="1"/>
    <cellStyle name="20% — акцент4" xfId="2151" builtinId="42" hidden="1"/>
    <cellStyle name="20% — акцент4" xfId="2191" builtinId="42" hidden="1"/>
    <cellStyle name="20% — акцент4" xfId="2230" builtinId="42" hidden="1"/>
    <cellStyle name="20% — акцент4" xfId="2097" builtinId="42" hidden="1"/>
    <cellStyle name="20% — акцент4" xfId="2319" builtinId="42" hidden="1"/>
    <cellStyle name="20% — акцент4" xfId="2359" builtinId="42" hidden="1"/>
    <cellStyle name="20% — акцент4" xfId="2398" builtinId="42" hidden="1"/>
    <cellStyle name="20% — акцент4" xfId="2265" builtinId="42" hidden="1"/>
    <cellStyle name="20% — акцент4" xfId="2482" builtinId="42" hidden="1"/>
    <cellStyle name="20% — акцент4" xfId="2522" builtinId="42" hidden="1"/>
    <cellStyle name="20% — акцент4" xfId="2561" builtinId="42" hidden="1"/>
    <cellStyle name="20% — акцент4" xfId="2585" builtinId="42" hidden="1"/>
    <cellStyle name="20% — акцент4" xfId="2625" builtinId="42" hidden="1"/>
    <cellStyle name="20% — акцент4" xfId="2665" builtinId="42" hidden="1"/>
    <cellStyle name="20% — акцент4" xfId="2704" builtinId="42" hidden="1"/>
    <cellStyle name="20% — акцент5" xfId="35" builtinId="46" hidden="1"/>
    <cellStyle name="20% — акцент5" xfId="103" builtinId="46" hidden="1"/>
    <cellStyle name="20% — акцент5" xfId="143" builtinId="46" hidden="1"/>
    <cellStyle name="20% — акцент5" xfId="182" builtinId="46" hidden="1"/>
    <cellStyle name="20% — акцент5" xfId="236" builtinId="46" hidden="1"/>
    <cellStyle name="20% — акцент5" xfId="304" builtinId="46" hidden="1"/>
    <cellStyle name="20% — акцент5" xfId="344" builtinId="46" hidden="1"/>
    <cellStyle name="20% — акцент5" xfId="383" builtinId="46" hidden="1"/>
    <cellStyle name="20% — акцент5" xfId="407" builtinId="46" hidden="1"/>
    <cellStyle name="20% — акцент5" xfId="475" builtinId="46" hidden="1"/>
    <cellStyle name="20% — акцент5" xfId="515" builtinId="46" hidden="1"/>
    <cellStyle name="20% — акцент5" xfId="554" builtinId="46" hidden="1"/>
    <cellStyle name="20% — акцент5" xfId="575" builtinId="46" hidden="1"/>
    <cellStyle name="20% — акцент5" xfId="643" builtinId="46" hidden="1"/>
    <cellStyle name="20% — акцент5" xfId="683" builtinId="46" hidden="1"/>
    <cellStyle name="20% — акцент5" xfId="722" builtinId="46" hidden="1"/>
    <cellStyle name="20% — акцент5" xfId="743" builtinId="46" hidden="1"/>
    <cellStyle name="20% — акцент5" xfId="811" builtinId="46" hidden="1"/>
    <cellStyle name="20% — акцент5" xfId="851" builtinId="46" hidden="1"/>
    <cellStyle name="20% — акцент5" xfId="890" builtinId="46" hidden="1"/>
    <cellStyle name="20% — акцент5" xfId="910" builtinId="46" hidden="1"/>
    <cellStyle name="20% — акцент5" xfId="975" builtinId="46" hidden="1"/>
    <cellStyle name="20% — акцент5" xfId="1015" builtinId="46" hidden="1"/>
    <cellStyle name="20% — акцент5" xfId="1054" builtinId="46" hidden="1"/>
    <cellStyle name="20% — акцент5" xfId="1078" builtinId="46" hidden="1"/>
    <cellStyle name="20% — акцент5" xfId="1145" builtinId="46" hidden="1"/>
    <cellStyle name="20% — акцент5" xfId="1185" builtinId="46" hidden="1"/>
    <cellStyle name="20% — акцент5" xfId="1224" builtinId="46" hidden="1"/>
    <cellStyle name="20% — акцент5" xfId="1246" builtinId="46" hidden="1"/>
    <cellStyle name="20% — акцент5" xfId="1314" builtinId="46" hidden="1"/>
    <cellStyle name="20% — акцент5" xfId="1354" builtinId="46" hidden="1"/>
    <cellStyle name="20% — акцент5" xfId="1393" builtinId="46" hidden="1"/>
    <cellStyle name="20% — акцент5" xfId="1415" builtinId="46" hidden="1"/>
    <cellStyle name="20% — акцент5" xfId="1483" builtinId="46" hidden="1"/>
    <cellStyle name="20% — акцент5" xfId="1523" builtinId="46" hidden="1"/>
    <cellStyle name="20% — акцент5" xfId="1562" builtinId="46" hidden="1"/>
    <cellStyle name="20% — акцент5" xfId="1583" builtinId="46" hidden="1"/>
    <cellStyle name="20% — акцент5" xfId="1651" builtinId="46" hidden="1"/>
    <cellStyle name="20% — акцент5" xfId="1691" builtinId="46" hidden="1"/>
    <cellStyle name="20% — акцент5" xfId="1730" builtinId="46" hidden="1"/>
    <cellStyle name="20% — акцент5" xfId="1751" builtinId="46" hidden="1"/>
    <cellStyle name="20% — акцент5" xfId="1819" builtinId="46" hidden="1"/>
    <cellStyle name="20% — акцент5" xfId="1859" builtinId="46" hidden="1"/>
    <cellStyle name="20% — акцент5" xfId="1898" builtinId="46" hidden="1"/>
    <cellStyle name="20% — акцент5" xfId="1919" builtinId="46" hidden="1"/>
    <cellStyle name="20% — акцент5" xfId="1987" builtinId="46" hidden="1"/>
    <cellStyle name="20% — акцент5" xfId="2027" builtinId="46" hidden="1"/>
    <cellStyle name="20% — акцент5" xfId="2066" builtinId="46" hidden="1"/>
    <cellStyle name="20% — акцент5" xfId="2087" builtinId="46" hidden="1"/>
    <cellStyle name="20% — акцент5" xfId="2155" builtinId="46" hidden="1"/>
    <cellStyle name="20% — акцент5" xfId="2195" builtinId="46" hidden="1"/>
    <cellStyle name="20% — акцент5" xfId="2234" builtinId="46" hidden="1"/>
    <cellStyle name="20% — акцент5" xfId="2255" builtinId="46" hidden="1"/>
    <cellStyle name="20% — акцент5" xfId="2323" builtinId="46" hidden="1"/>
    <cellStyle name="20% — акцент5" xfId="2363" builtinId="46" hidden="1"/>
    <cellStyle name="20% — акцент5" xfId="2402" builtinId="46" hidden="1"/>
    <cellStyle name="20% — акцент5" xfId="2422" builtinId="46" hidden="1"/>
    <cellStyle name="20% — акцент5" xfId="2486" builtinId="46" hidden="1"/>
    <cellStyle name="20% — акцент5" xfId="2526" builtinId="46" hidden="1"/>
    <cellStyle name="20% — акцент5" xfId="2565" builtinId="46" hidden="1"/>
    <cellStyle name="20% — акцент5" xfId="2589" builtinId="46" hidden="1"/>
    <cellStyle name="20% — акцент5" xfId="2629" builtinId="46" hidden="1"/>
    <cellStyle name="20% — акцент5" xfId="2669" builtinId="46" hidden="1"/>
    <cellStyle name="20% — акцент5" xfId="2708" builtinId="46" hidden="1"/>
    <cellStyle name="20% — акцент6" xfId="39" builtinId="50" hidden="1"/>
    <cellStyle name="20% — акцент6" xfId="107" builtinId="50" hidden="1"/>
    <cellStyle name="20% — акцент6" xfId="147" builtinId="50" hidden="1"/>
    <cellStyle name="20% — акцент6" xfId="186" builtinId="50" hidden="1"/>
    <cellStyle name="20% — акцент6" xfId="240" builtinId="50" hidden="1"/>
    <cellStyle name="20% — акцент6" xfId="308" builtinId="50" hidden="1"/>
    <cellStyle name="20% — акцент6" xfId="348" builtinId="50" hidden="1"/>
    <cellStyle name="20% — акцент6" xfId="387" builtinId="50" hidden="1"/>
    <cellStyle name="20% — акцент6" xfId="411" builtinId="50" hidden="1"/>
    <cellStyle name="20% — акцент6" xfId="479" builtinId="50" hidden="1"/>
    <cellStyle name="20% — акцент6" xfId="519" builtinId="50" hidden="1"/>
    <cellStyle name="20% — акцент6" xfId="558" builtinId="50" hidden="1"/>
    <cellStyle name="20% — акцент6" xfId="579" builtinId="50" hidden="1"/>
    <cellStyle name="20% — акцент6" xfId="647" builtinId="50" hidden="1"/>
    <cellStyle name="20% — акцент6" xfId="687" builtinId="50" hidden="1"/>
    <cellStyle name="20% — акцент6" xfId="726" builtinId="50" hidden="1"/>
    <cellStyle name="20% — акцент6" xfId="747" builtinId="50" hidden="1"/>
    <cellStyle name="20% — акцент6" xfId="815" builtinId="50" hidden="1"/>
    <cellStyle name="20% — акцент6" xfId="855" builtinId="50" hidden="1"/>
    <cellStyle name="20% — акцент6" xfId="894" builtinId="50" hidden="1"/>
    <cellStyle name="20% — акцент6" xfId="914" builtinId="50" hidden="1"/>
    <cellStyle name="20% — акцент6" xfId="979" builtinId="50" hidden="1"/>
    <cellStyle name="20% — акцент6" xfId="1019" builtinId="50" hidden="1"/>
    <cellStyle name="20% — акцент6" xfId="1058" builtinId="50" hidden="1"/>
    <cellStyle name="20% — акцент6" xfId="1082" builtinId="50" hidden="1"/>
    <cellStyle name="20% — акцент6" xfId="1149" builtinId="50" hidden="1"/>
    <cellStyle name="20% — акцент6" xfId="1189" builtinId="50" hidden="1"/>
    <cellStyle name="20% — акцент6" xfId="1228" builtinId="50" hidden="1"/>
    <cellStyle name="20% — акцент6" xfId="1250" builtinId="50" hidden="1"/>
    <cellStyle name="20% — акцент6" xfId="1318" builtinId="50" hidden="1"/>
    <cellStyle name="20% — акцент6" xfId="1358" builtinId="50" hidden="1"/>
    <cellStyle name="20% — акцент6" xfId="1397" builtinId="50" hidden="1"/>
    <cellStyle name="20% — акцент6" xfId="1419" builtinId="50" hidden="1"/>
    <cellStyle name="20% — акцент6" xfId="1487" builtinId="50" hidden="1"/>
    <cellStyle name="20% — акцент6" xfId="1527" builtinId="50" hidden="1"/>
    <cellStyle name="20% — акцент6" xfId="1566" builtinId="50" hidden="1"/>
    <cellStyle name="20% — акцент6" xfId="1587" builtinId="50" hidden="1"/>
    <cellStyle name="20% — акцент6" xfId="1655" builtinId="50" hidden="1"/>
    <cellStyle name="20% — акцент6" xfId="1695" builtinId="50" hidden="1"/>
    <cellStyle name="20% — акцент6" xfId="1734" builtinId="50" hidden="1"/>
    <cellStyle name="20% — акцент6" xfId="1755" builtinId="50" hidden="1"/>
    <cellStyle name="20% — акцент6" xfId="1823" builtinId="50" hidden="1"/>
    <cellStyle name="20% — акцент6" xfId="1863" builtinId="50" hidden="1"/>
    <cellStyle name="20% — акцент6" xfId="1902" builtinId="50" hidden="1"/>
    <cellStyle name="20% — акцент6" xfId="1923" builtinId="50" hidden="1"/>
    <cellStyle name="20% — акцент6" xfId="1991" builtinId="50" hidden="1"/>
    <cellStyle name="20% — акцент6" xfId="2031" builtinId="50" hidden="1"/>
    <cellStyle name="20% — акцент6" xfId="2070" builtinId="50" hidden="1"/>
    <cellStyle name="20% — акцент6" xfId="2091" builtinId="50" hidden="1"/>
    <cellStyle name="20% — акцент6" xfId="2159" builtinId="50" hidden="1"/>
    <cellStyle name="20% — акцент6" xfId="2199" builtinId="50" hidden="1"/>
    <cellStyle name="20% — акцент6" xfId="2238" builtinId="50" hidden="1"/>
    <cellStyle name="20% — акцент6" xfId="2259" builtinId="50" hidden="1"/>
    <cellStyle name="20% — акцент6" xfId="2327" builtinId="50" hidden="1"/>
    <cellStyle name="20% — акцент6" xfId="2367" builtinId="50" hidden="1"/>
    <cellStyle name="20% — акцент6" xfId="2406" builtinId="50" hidden="1"/>
    <cellStyle name="20% — акцент6" xfId="2426" builtinId="50" hidden="1"/>
    <cellStyle name="20% — акцент6" xfId="2490" builtinId="50" hidden="1"/>
    <cellStyle name="20% — акцент6" xfId="2530" builtinId="50" hidden="1"/>
    <cellStyle name="20% — акцент6" xfId="2569" builtinId="50" hidden="1"/>
    <cellStyle name="20% — акцент6" xfId="2593" builtinId="50" hidden="1"/>
    <cellStyle name="20% — акцент6" xfId="2633" builtinId="50" hidden="1"/>
    <cellStyle name="20% — акцент6" xfId="2673" builtinId="50" hidden="1"/>
    <cellStyle name="20% — акцент6" xfId="2712" builtinId="50" hidden="1"/>
    <cellStyle name="40% — акцент1" xfId="20" builtinId="31" hidden="1"/>
    <cellStyle name="40% — акцент1" xfId="88" builtinId="31" hidden="1"/>
    <cellStyle name="40% — акцент1" xfId="128" builtinId="31" hidden="1"/>
    <cellStyle name="40% — акцент1" xfId="167" builtinId="31" hidden="1"/>
    <cellStyle name="40% — акцент1" xfId="221" builtinId="31" hidden="1"/>
    <cellStyle name="40% — акцент1" xfId="289" builtinId="31" hidden="1"/>
    <cellStyle name="40% — акцент1" xfId="329" builtinId="31" hidden="1"/>
    <cellStyle name="40% — акцент1" xfId="368" builtinId="31" hidden="1"/>
    <cellStyle name="40% — акцент1" xfId="254" builtinId="31" hidden="1"/>
    <cellStyle name="40% — акцент1" xfId="460" builtinId="31" hidden="1"/>
    <cellStyle name="40% — акцент1" xfId="500" builtinId="31" hidden="1"/>
    <cellStyle name="40% — акцент1" xfId="539" builtinId="31" hidden="1"/>
    <cellStyle name="40% — акцент1" xfId="428" builtinId="31" hidden="1"/>
    <cellStyle name="40% — акцент1" xfId="628" builtinId="31" hidden="1"/>
    <cellStyle name="40% — акцент1" xfId="668" builtinId="31" hidden="1"/>
    <cellStyle name="40% — акцент1" xfId="707" builtinId="31" hidden="1"/>
    <cellStyle name="40% — акцент1" xfId="596" builtinId="31" hidden="1"/>
    <cellStyle name="40% — акцент1" xfId="796" builtinId="31" hidden="1"/>
    <cellStyle name="40% — акцент1" xfId="836" builtinId="31" hidden="1"/>
    <cellStyle name="40% — акцент1" xfId="875" builtinId="31" hidden="1"/>
    <cellStyle name="40% — акцент1" xfId="764" builtinId="31" hidden="1"/>
    <cellStyle name="40% — акцент1" xfId="960" builtinId="31" hidden="1"/>
    <cellStyle name="40% — акцент1" xfId="1000" builtinId="31" hidden="1"/>
    <cellStyle name="40% — акцент1" xfId="1039" builtinId="31" hidden="1"/>
    <cellStyle name="40% — акцент1" xfId="924" builtinId="31" hidden="1"/>
    <cellStyle name="40% — акцент1" xfId="1130" builtinId="31" hidden="1"/>
    <cellStyle name="40% — акцент1" xfId="1170" builtinId="31" hidden="1"/>
    <cellStyle name="40% — акцент1" xfId="1209" builtinId="31" hidden="1"/>
    <cellStyle name="40% — акцент1" xfId="1096" builtinId="31" hidden="1"/>
    <cellStyle name="40% — акцент1" xfId="1299" builtinId="31" hidden="1"/>
    <cellStyle name="40% — акцент1" xfId="1339" builtinId="31" hidden="1"/>
    <cellStyle name="40% — акцент1" xfId="1378" builtinId="31" hidden="1"/>
    <cellStyle name="40% — акцент1" xfId="1265" builtinId="31" hidden="1"/>
    <cellStyle name="40% — акцент1" xfId="1468" builtinId="31" hidden="1"/>
    <cellStyle name="40% — акцент1" xfId="1508" builtinId="31" hidden="1"/>
    <cellStyle name="40% — акцент1" xfId="1547" builtinId="31" hidden="1"/>
    <cellStyle name="40% — акцент1" xfId="1436" builtinId="31" hidden="1"/>
    <cellStyle name="40% — акцент1" xfId="1636" builtinId="31" hidden="1"/>
    <cellStyle name="40% — акцент1" xfId="1676" builtinId="31" hidden="1"/>
    <cellStyle name="40% — акцент1" xfId="1715" builtinId="31" hidden="1"/>
    <cellStyle name="40% — акцент1" xfId="1604" builtinId="31" hidden="1"/>
    <cellStyle name="40% — акцент1" xfId="1804" builtinId="31" hidden="1"/>
    <cellStyle name="40% — акцент1" xfId="1844" builtinId="31" hidden="1"/>
    <cellStyle name="40% — акцент1" xfId="1883" builtinId="31" hidden="1"/>
    <cellStyle name="40% — акцент1" xfId="1772" builtinId="31" hidden="1"/>
    <cellStyle name="40% — акцент1" xfId="1972" builtinId="31" hidden="1"/>
    <cellStyle name="40% — акцент1" xfId="2012" builtinId="31" hidden="1"/>
    <cellStyle name="40% — акцент1" xfId="2051" builtinId="31" hidden="1"/>
    <cellStyle name="40% — акцент1" xfId="1940" builtinId="31" hidden="1"/>
    <cellStyle name="40% — акцент1" xfId="2140" builtinId="31" hidden="1"/>
    <cellStyle name="40% — акцент1" xfId="2180" builtinId="31" hidden="1"/>
    <cellStyle name="40% — акцент1" xfId="2219" builtinId="31" hidden="1"/>
    <cellStyle name="40% — акцент1" xfId="2108" builtinId="31" hidden="1"/>
    <cellStyle name="40% — акцент1" xfId="2308" builtinId="31" hidden="1"/>
    <cellStyle name="40% — акцент1" xfId="2348" builtinId="31" hidden="1"/>
    <cellStyle name="40% — акцент1" xfId="2387" builtinId="31" hidden="1"/>
    <cellStyle name="40% — акцент1" xfId="2276" builtinId="31" hidden="1"/>
    <cellStyle name="40% — акцент1" xfId="2471" builtinId="31" hidden="1"/>
    <cellStyle name="40% — акцент1" xfId="2511" builtinId="31" hidden="1"/>
    <cellStyle name="40% — акцент1" xfId="2550" builtinId="31" hidden="1"/>
    <cellStyle name="40% — акцент1" xfId="2436" builtinId="31" hidden="1"/>
    <cellStyle name="40% — акцент1" xfId="2614" builtinId="31" hidden="1"/>
    <cellStyle name="40% — акцент1" xfId="2654" builtinId="31" hidden="1"/>
    <cellStyle name="40% — акцент1" xfId="2693" builtinId="31" hidden="1"/>
    <cellStyle name="40% — акцент2" xfId="24" builtinId="35" hidden="1"/>
    <cellStyle name="40% — акцент2" xfId="92" builtinId="35" hidden="1"/>
    <cellStyle name="40% — акцент2" xfId="132" builtinId="35" hidden="1"/>
    <cellStyle name="40% — акцент2" xfId="171" builtinId="35" hidden="1"/>
    <cellStyle name="40% — акцент2" xfId="225" builtinId="35" hidden="1"/>
    <cellStyle name="40% — акцент2" xfId="293" builtinId="35" hidden="1"/>
    <cellStyle name="40% — акцент2" xfId="333" builtinId="35" hidden="1"/>
    <cellStyle name="40% — акцент2" xfId="372" builtinId="35" hidden="1"/>
    <cellStyle name="40% — акцент2" xfId="250" builtinId="35" hidden="1"/>
    <cellStyle name="40% — акцент2" xfId="464" builtinId="35" hidden="1"/>
    <cellStyle name="40% — акцент2" xfId="504" builtinId="35" hidden="1"/>
    <cellStyle name="40% — акцент2" xfId="543" builtinId="35" hidden="1"/>
    <cellStyle name="40% — акцент2" xfId="424" builtinId="35" hidden="1"/>
    <cellStyle name="40% — акцент2" xfId="632" builtinId="35" hidden="1"/>
    <cellStyle name="40% — акцент2" xfId="672" builtinId="35" hidden="1"/>
    <cellStyle name="40% — акцент2" xfId="711" builtinId="35" hidden="1"/>
    <cellStyle name="40% — акцент2" xfId="592" builtinId="35" hidden="1"/>
    <cellStyle name="40% — акцент2" xfId="800" builtinId="35" hidden="1"/>
    <cellStyle name="40% — акцент2" xfId="840" builtinId="35" hidden="1"/>
    <cellStyle name="40% — акцент2" xfId="879" builtinId="35" hidden="1"/>
    <cellStyle name="40% — акцент2" xfId="760" builtinId="35" hidden="1"/>
    <cellStyle name="40% — акцент2" xfId="964" builtinId="35" hidden="1"/>
    <cellStyle name="40% — акцент2" xfId="1004" builtinId="35" hidden="1"/>
    <cellStyle name="40% — акцент2" xfId="1043" builtinId="35" hidden="1"/>
    <cellStyle name="40% — акцент2" xfId="920" builtinId="35" hidden="1"/>
    <cellStyle name="40% — акцент2" xfId="1134" builtinId="35" hidden="1"/>
    <cellStyle name="40% — акцент2" xfId="1174" builtinId="35" hidden="1"/>
    <cellStyle name="40% — акцент2" xfId="1213" builtinId="35" hidden="1"/>
    <cellStyle name="40% — акцент2" xfId="1092" builtinId="35" hidden="1"/>
    <cellStyle name="40% — акцент2" xfId="1303" builtinId="35" hidden="1"/>
    <cellStyle name="40% — акцент2" xfId="1343" builtinId="35" hidden="1"/>
    <cellStyle name="40% — акцент2" xfId="1382" builtinId="35" hidden="1"/>
    <cellStyle name="40% — акцент2" xfId="1261" builtinId="35" hidden="1"/>
    <cellStyle name="40% — акцент2" xfId="1472" builtinId="35" hidden="1"/>
    <cellStyle name="40% — акцент2" xfId="1512" builtinId="35" hidden="1"/>
    <cellStyle name="40% — акцент2" xfId="1551" builtinId="35" hidden="1"/>
    <cellStyle name="40% — акцент2" xfId="1432" builtinId="35" hidden="1"/>
    <cellStyle name="40% — акцент2" xfId="1640" builtinId="35" hidden="1"/>
    <cellStyle name="40% — акцент2" xfId="1680" builtinId="35" hidden="1"/>
    <cellStyle name="40% — акцент2" xfId="1719" builtinId="35" hidden="1"/>
    <cellStyle name="40% — акцент2" xfId="1600" builtinId="35" hidden="1"/>
    <cellStyle name="40% — акцент2" xfId="1808" builtinId="35" hidden="1"/>
    <cellStyle name="40% — акцент2" xfId="1848" builtinId="35" hidden="1"/>
    <cellStyle name="40% — акцент2" xfId="1887" builtinId="35" hidden="1"/>
    <cellStyle name="40% — акцент2" xfId="1768" builtinId="35" hidden="1"/>
    <cellStyle name="40% — акцент2" xfId="1976" builtinId="35" hidden="1"/>
    <cellStyle name="40% — акцент2" xfId="2016" builtinId="35" hidden="1"/>
    <cellStyle name="40% — акцент2" xfId="2055" builtinId="35" hidden="1"/>
    <cellStyle name="40% — акцент2" xfId="1936" builtinId="35" hidden="1"/>
    <cellStyle name="40% — акцент2" xfId="2144" builtinId="35" hidden="1"/>
    <cellStyle name="40% — акцент2" xfId="2184" builtinId="35" hidden="1"/>
    <cellStyle name="40% — акцент2" xfId="2223" builtinId="35" hidden="1"/>
    <cellStyle name="40% — акцент2" xfId="2104" builtinId="35" hidden="1"/>
    <cellStyle name="40% — акцент2" xfId="2312" builtinId="35" hidden="1"/>
    <cellStyle name="40% — акцент2" xfId="2352" builtinId="35" hidden="1"/>
    <cellStyle name="40% — акцент2" xfId="2391" builtinId="35" hidden="1"/>
    <cellStyle name="40% — акцент2" xfId="2272" builtinId="35" hidden="1"/>
    <cellStyle name="40% — акцент2" xfId="2475" builtinId="35" hidden="1"/>
    <cellStyle name="40% — акцент2" xfId="2515" builtinId="35" hidden="1"/>
    <cellStyle name="40% — акцент2" xfId="2554" builtinId="35" hidden="1"/>
    <cellStyle name="40% — акцент2" xfId="2432" builtinId="35" hidden="1"/>
    <cellStyle name="40% — акцент2" xfId="2618" builtinId="35" hidden="1"/>
    <cellStyle name="40% — акцент2" xfId="2658" builtinId="35" hidden="1"/>
    <cellStyle name="40% — акцент2" xfId="2697" builtinId="35" hidden="1"/>
    <cellStyle name="40% — акцент3" xfId="28" builtinId="39" hidden="1"/>
    <cellStyle name="40% — акцент3" xfId="96" builtinId="39" hidden="1"/>
    <cellStyle name="40% — акцент3" xfId="136" builtinId="39" hidden="1"/>
    <cellStyle name="40% — акцент3" xfId="175" builtinId="39" hidden="1"/>
    <cellStyle name="40% — акцент3" xfId="229" builtinId="39" hidden="1"/>
    <cellStyle name="40% — акцент3" xfId="297" builtinId="39" hidden="1"/>
    <cellStyle name="40% — акцент3" xfId="337" builtinId="39" hidden="1"/>
    <cellStyle name="40% — акцент3" xfId="376" builtinId="39" hidden="1"/>
    <cellStyle name="40% — акцент3" xfId="246" builtinId="39" hidden="1"/>
    <cellStyle name="40% — акцент3" xfId="468" builtinId="39" hidden="1"/>
    <cellStyle name="40% — акцент3" xfId="508" builtinId="39" hidden="1"/>
    <cellStyle name="40% — акцент3" xfId="547" builtinId="39" hidden="1"/>
    <cellStyle name="40% — акцент3" xfId="420" builtinId="39" hidden="1"/>
    <cellStyle name="40% — акцент3" xfId="636" builtinId="39" hidden="1"/>
    <cellStyle name="40% — акцент3" xfId="676" builtinId="39" hidden="1"/>
    <cellStyle name="40% — акцент3" xfId="715" builtinId="39" hidden="1"/>
    <cellStyle name="40% — акцент3" xfId="588" builtinId="39" hidden="1"/>
    <cellStyle name="40% — акцент3" xfId="804" builtinId="39" hidden="1"/>
    <cellStyle name="40% — акцент3" xfId="844" builtinId="39" hidden="1"/>
    <cellStyle name="40% — акцент3" xfId="883" builtinId="39" hidden="1"/>
    <cellStyle name="40% — акцент3" xfId="756" builtinId="39" hidden="1"/>
    <cellStyle name="40% — акцент3" xfId="968" builtinId="39" hidden="1"/>
    <cellStyle name="40% — акцент3" xfId="1008" builtinId="39" hidden="1"/>
    <cellStyle name="40% — акцент3" xfId="1047" builtinId="39" hidden="1"/>
    <cellStyle name="40% — акцент3" xfId="1071" builtinId="39" hidden="1"/>
    <cellStyle name="40% — акцент3" xfId="1138" builtinId="39" hidden="1"/>
    <cellStyle name="40% — акцент3" xfId="1178" builtinId="39" hidden="1"/>
    <cellStyle name="40% — акцент3" xfId="1217" builtinId="39" hidden="1"/>
    <cellStyle name="40% — акцент3" xfId="1088" builtinId="39" hidden="1"/>
    <cellStyle name="40% — акцент3" xfId="1307" builtinId="39" hidden="1"/>
    <cellStyle name="40% — акцент3" xfId="1347" builtinId="39" hidden="1"/>
    <cellStyle name="40% — акцент3" xfId="1386" builtinId="39" hidden="1"/>
    <cellStyle name="40% — акцент3" xfId="1257" builtinId="39" hidden="1"/>
    <cellStyle name="40% — акцент3" xfId="1476" builtinId="39" hidden="1"/>
    <cellStyle name="40% — акцент3" xfId="1516" builtinId="39" hidden="1"/>
    <cellStyle name="40% — акцент3" xfId="1555" builtinId="39" hidden="1"/>
    <cellStyle name="40% — акцент3" xfId="1428" builtinId="39" hidden="1"/>
    <cellStyle name="40% — акцент3" xfId="1644" builtinId="39" hidden="1"/>
    <cellStyle name="40% — акцент3" xfId="1684" builtinId="39" hidden="1"/>
    <cellStyle name="40% — акцент3" xfId="1723" builtinId="39" hidden="1"/>
    <cellStyle name="40% — акцент3" xfId="1596" builtinId="39" hidden="1"/>
    <cellStyle name="40% — акцент3" xfId="1812" builtinId="39" hidden="1"/>
    <cellStyle name="40% — акцент3" xfId="1852" builtinId="39" hidden="1"/>
    <cellStyle name="40% — акцент3" xfId="1891" builtinId="39" hidden="1"/>
    <cellStyle name="40% — акцент3" xfId="1764" builtinId="39" hidden="1"/>
    <cellStyle name="40% — акцент3" xfId="1980" builtinId="39" hidden="1"/>
    <cellStyle name="40% — акцент3" xfId="2020" builtinId="39" hidden="1"/>
    <cellStyle name="40% — акцент3" xfId="2059" builtinId="39" hidden="1"/>
    <cellStyle name="40% — акцент3" xfId="1932" builtinId="39" hidden="1"/>
    <cellStyle name="40% — акцент3" xfId="2148" builtinId="39" hidden="1"/>
    <cellStyle name="40% — акцент3" xfId="2188" builtinId="39" hidden="1"/>
    <cellStyle name="40% — акцент3" xfId="2227" builtinId="39" hidden="1"/>
    <cellStyle name="40% — акцент3" xfId="2100" builtinId="39" hidden="1"/>
    <cellStyle name="40% — акцент3" xfId="2316" builtinId="39" hidden="1"/>
    <cellStyle name="40% — акцент3" xfId="2356" builtinId="39" hidden="1"/>
    <cellStyle name="40% — акцент3" xfId="2395" builtinId="39" hidden="1"/>
    <cellStyle name="40% — акцент3" xfId="2268" builtinId="39" hidden="1"/>
    <cellStyle name="40% — акцент3" xfId="2479" builtinId="39" hidden="1"/>
    <cellStyle name="40% — акцент3" xfId="2519" builtinId="39" hidden="1"/>
    <cellStyle name="40% — акцент3" xfId="2558" builtinId="39" hidden="1"/>
    <cellStyle name="40% — акцент3" xfId="2582" builtinId="39" hidden="1"/>
    <cellStyle name="40% — акцент3" xfId="2622" builtinId="39" hidden="1"/>
    <cellStyle name="40% — акцент3" xfId="2662" builtinId="39" hidden="1"/>
    <cellStyle name="40% — акцент3" xfId="2701" builtinId="39" hidden="1"/>
    <cellStyle name="40% — акцент4" xfId="32" builtinId="43" hidden="1"/>
    <cellStyle name="40% — акцент4" xfId="100" builtinId="43" hidden="1"/>
    <cellStyle name="40% — акцент4" xfId="140" builtinId="43" hidden="1"/>
    <cellStyle name="40% — акцент4" xfId="179" builtinId="43" hidden="1"/>
    <cellStyle name="40% — акцент4" xfId="233" builtinId="43" hidden="1"/>
    <cellStyle name="40% — акцент4" xfId="301" builtinId="43" hidden="1"/>
    <cellStyle name="40% — акцент4" xfId="341" builtinId="43" hidden="1"/>
    <cellStyle name="40% — акцент4" xfId="380" builtinId="43" hidden="1"/>
    <cellStyle name="40% — акцент4" xfId="404" builtinId="43" hidden="1"/>
    <cellStyle name="40% — акцент4" xfId="472" builtinId="43" hidden="1"/>
    <cellStyle name="40% — акцент4" xfId="512" builtinId="43" hidden="1"/>
    <cellStyle name="40% — акцент4" xfId="551" builtinId="43" hidden="1"/>
    <cellStyle name="40% — акцент4" xfId="416" builtinId="43" hidden="1"/>
    <cellStyle name="40% — акцент4" xfId="640" builtinId="43" hidden="1"/>
    <cellStyle name="40% — акцент4" xfId="680" builtinId="43" hidden="1"/>
    <cellStyle name="40% — акцент4" xfId="719" builtinId="43" hidden="1"/>
    <cellStyle name="40% — акцент4" xfId="584" builtinId="43" hidden="1"/>
    <cellStyle name="40% — акцент4" xfId="808" builtinId="43" hidden="1"/>
    <cellStyle name="40% — акцент4" xfId="848" builtinId="43" hidden="1"/>
    <cellStyle name="40% — акцент4" xfId="887" builtinId="43" hidden="1"/>
    <cellStyle name="40% — акцент4" xfId="752" builtinId="43" hidden="1"/>
    <cellStyle name="40% — акцент4" xfId="972" builtinId="43" hidden="1"/>
    <cellStyle name="40% — акцент4" xfId="1012" builtinId="43" hidden="1"/>
    <cellStyle name="40% — акцент4" xfId="1051" builtinId="43" hidden="1"/>
    <cellStyle name="40% — акцент4" xfId="1075" builtinId="43" hidden="1"/>
    <cellStyle name="40% — акцент4" xfId="1142" builtinId="43" hidden="1"/>
    <cellStyle name="40% — акцент4" xfId="1182" builtinId="43" hidden="1"/>
    <cellStyle name="40% — акцент4" xfId="1221" builtinId="43" hidden="1"/>
    <cellStyle name="40% — акцент4" xfId="1243" builtinId="43" hidden="1"/>
    <cellStyle name="40% — акцент4" xfId="1311" builtinId="43" hidden="1"/>
    <cellStyle name="40% — акцент4" xfId="1351" builtinId="43" hidden="1"/>
    <cellStyle name="40% — акцент4" xfId="1390" builtinId="43" hidden="1"/>
    <cellStyle name="40% — акцент4" xfId="1412" builtinId="43" hidden="1"/>
    <cellStyle name="40% — акцент4" xfId="1480" builtinId="43" hidden="1"/>
    <cellStyle name="40% — акцент4" xfId="1520" builtinId="43" hidden="1"/>
    <cellStyle name="40% — акцент4" xfId="1559" builtinId="43" hidden="1"/>
    <cellStyle name="40% — акцент4" xfId="1424" builtinId="43" hidden="1"/>
    <cellStyle name="40% — акцент4" xfId="1648" builtinId="43" hidden="1"/>
    <cellStyle name="40% — акцент4" xfId="1688" builtinId="43" hidden="1"/>
    <cellStyle name="40% — акцент4" xfId="1727" builtinId="43" hidden="1"/>
    <cellStyle name="40% — акцент4" xfId="1592" builtinId="43" hidden="1"/>
    <cellStyle name="40% — акцент4" xfId="1816" builtinId="43" hidden="1"/>
    <cellStyle name="40% — акцент4" xfId="1856" builtinId="43" hidden="1"/>
    <cellStyle name="40% — акцент4" xfId="1895" builtinId="43" hidden="1"/>
    <cellStyle name="40% — акцент4" xfId="1760" builtinId="43" hidden="1"/>
    <cellStyle name="40% — акцент4" xfId="1984" builtinId="43" hidden="1"/>
    <cellStyle name="40% — акцент4" xfId="2024" builtinId="43" hidden="1"/>
    <cellStyle name="40% — акцент4" xfId="2063" builtinId="43" hidden="1"/>
    <cellStyle name="40% — акцент4" xfId="1928" builtinId="43" hidden="1"/>
    <cellStyle name="40% — акцент4" xfId="2152" builtinId="43" hidden="1"/>
    <cellStyle name="40% — акцент4" xfId="2192" builtinId="43" hidden="1"/>
    <cellStyle name="40% — акцент4" xfId="2231" builtinId="43" hidden="1"/>
    <cellStyle name="40% — акцент4" xfId="2096" builtinId="43" hidden="1"/>
    <cellStyle name="40% — акцент4" xfId="2320" builtinId="43" hidden="1"/>
    <cellStyle name="40% — акцент4" xfId="2360" builtinId="43" hidden="1"/>
    <cellStyle name="40% — акцент4" xfId="2399" builtinId="43" hidden="1"/>
    <cellStyle name="40% — акцент4" xfId="2264" builtinId="43" hidden="1"/>
    <cellStyle name="40% — акцент4" xfId="2483" builtinId="43" hidden="1"/>
    <cellStyle name="40% — акцент4" xfId="2523" builtinId="43" hidden="1"/>
    <cellStyle name="40% — акцент4" xfId="2562" builtinId="43" hidden="1"/>
    <cellStyle name="40% — акцент4" xfId="2586" builtinId="43" hidden="1"/>
    <cellStyle name="40% — акцент4" xfId="2626" builtinId="43" hidden="1"/>
    <cellStyle name="40% — акцент4" xfId="2666" builtinId="43" hidden="1"/>
    <cellStyle name="40% — акцент4" xfId="2705" builtinId="43" hidden="1"/>
    <cellStyle name="40% — акцент5" xfId="36" builtinId="47" hidden="1"/>
    <cellStyle name="40% — акцент5" xfId="104" builtinId="47" hidden="1"/>
    <cellStyle name="40% — акцент5" xfId="144" builtinId="47" hidden="1"/>
    <cellStyle name="40% — акцент5" xfId="183" builtinId="47" hidden="1"/>
    <cellStyle name="40% — акцент5" xfId="237" builtinId="47" hidden="1"/>
    <cellStyle name="40% — акцент5" xfId="305" builtinId="47" hidden="1"/>
    <cellStyle name="40% — акцент5" xfId="345" builtinId="47" hidden="1"/>
    <cellStyle name="40% — акцент5" xfId="384" builtinId="47" hidden="1"/>
    <cellStyle name="40% — акцент5" xfId="408" builtinId="47" hidden="1"/>
    <cellStyle name="40% — акцент5" xfId="476" builtinId="47" hidden="1"/>
    <cellStyle name="40% — акцент5" xfId="516" builtinId="47" hidden="1"/>
    <cellStyle name="40% — акцент5" xfId="555" builtinId="47" hidden="1"/>
    <cellStyle name="40% — акцент5" xfId="576" builtinId="47" hidden="1"/>
    <cellStyle name="40% — акцент5" xfId="644" builtinId="47" hidden="1"/>
    <cellStyle name="40% — акцент5" xfId="684" builtinId="47" hidden="1"/>
    <cellStyle name="40% — акцент5" xfId="723" builtinId="47" hidden="1"/>
    <cellStyle name="40% — акцент5" xfId="744" builtinId="47" hidden="1"/>
    <cellStyle name="40% — акцент5" xfId="812" builtinId="47" hidden="1"/>
    <cellStyle name="40% — акцент5" xfId="852" builtinId="47" hidden="1"/>
    <cellStyle name="40% — акцент5" xfId="891" builtinId="47" hidden="1"/>
    <cellStyle name="40% — акцент5" xfId="911" builtinId="47" hidden="1"/>
    <cellStyle name="40% — акцент5" xfId="976" builtinId="47" hidden="1"/>
    <cellStyle name="40% — акцент5" xfId="1016" builtinId="47" hidden="1"/>
    <cellStyle name="40% — акцент5" xfId="1055" builtinId="47" hidden="1"/>
    <cellStyle name="40% — акцент5" xfId="1079" builtinId="47" hidden="1"/>
    <cellStyle name="40% — акцент5" xfId="1146" builtinId="47" hidden="1"/>
    <cellStyle name="40% — акцент5" xfId="1186" builtinId="47" hidden="1"/>
    <cellStyle name="40% — акцент5" xfId="1225" builtinId="47" hidden="1"/>
    <cellStyle name="40% — акцент5" xfId="1247" builtinId="47" hidden="1"/>
    <cellStyle name="40% — акцент5" xfId="1315" builtinId="47" hidden="1"/>
    <cellStyle name="40% — акцент5" xfId="1355" builtinId="47" hidden="1"/>
    <cellStyle name="40% — акцент5" xfId="1394" builtinId="47" hidden="1"/>
    <cellStyle name="40% — акцент5" xfId="1416" builtinId="47" hidden="1"/>
    <cellStyle name="40% — акцент5" xfId="1484" builtinId="47" hidden="1"/>
    <cellStyle name="40% — акцент5" xfId="1524" builtinId="47" hidden="1"/>
    <cellStyle name="40% — акцент5" xfId="1563" builtinId="47" hidden="1"/>
    <cellStyle name="40% — акцент5" xfId="1584" builtinId="47" hidden="1"/>
    <cellStyle name="40% — акцент5" xfId="1652" builtinId="47" hidden="1"/>
    <cellStyle name="40% — акцент5" xfId="1692" builtinId="47" hidden="1"/>
    <cellStyle name="40% — акцент5" xfId="1731" builtinId="47" hidden="1"/>
    <cellStyle name="40% — акцент5" xfId="1752" builtinId="47" hidden="1"/>
    <cellStyle name="40% — акцент5" xfId="1820" builtinId="47" hidden="1"/>
    <cellStyle name="40% — акцент5" xfId="1860" builtinId="47" hidden="1"/>
    <cellStyle name="40% — акцент5" xfId="1899" builtinId="47" hidden="1"/>
    <cellStyle name="40% — акцент5" xfId="1920" builtinId="47" hidden="1"/>
    <cellStyle name="40% — акцент5" xfId="1988" builtinId="47" hidden="1"/>
    <cellStyle name="40% — акцент5" xfId="2028" builtinId="47" hidden="1"/>
    <cellStyle name="40% — акцент5" xfId="2067" builtinId="47" hidden="1"/>
    <cellStyle name="40% — акцент5" xfId="2088" builtinId="47" hidden="1"/>
    <cellStyle name="40% — акцент5" xfId="2156" builtinId="47" hidden="1"/>
    <cellStyle name="40% — акцент5" xfId="2196" builtinId="47" hidden="1"/>
    <cellStyle name="40% — акцент5" xfId="2235" builtinId="47" hidden="1"/>
    <cellStyle name="40% — акцент5" xfId="2256" builtinId="47" hidden="1"/>
    <cellStyle name="40% — акцент5" xfId="2324" builtinId="47" hidden="1"/>
    <cellStyle name="40% — акцент5" xfId="2364" builtinId="47" hidden="1"/>
    <cellStyle name="40% — акцент5" xfId="2403" builtinId="47" hidden="1"/>
    <cellStyle name="40% — акцент5" xfId="2423" builtinId="47" hidden="1"/>
    <cellStyle name="40% — акцент5" xfId="2487" builtinId="47" hidden="1"/>
    <cellStyle name="40% — акцент5" xfId="2527" builtinId="47" hidden="1"/>
    <cellStyle name="40% — акцент5" xfId="2566" builtinId="47" hidden="1"/>
    <cellStyle name="40% — акцент5" xfId="2590" builtinId="47" hidden="1"/>
    <cellStyle name="40% — акцент5" xfId="2630" builtinId="47" hidden="1"/>
    <cellStyle name="40% — акцент5" xfId="2670" builtinId="47" hidden="1"/>
    <cellStyle name="40% — акцент5" xfId="2709" builtinId="47" hidden="1"/>
    <cellStyle name="40% — акцент6" xfId="40" builtinId="51" hidden="1"/>
    <cellStyle name="40% — акцент6" xfId="108" builtinId="51" hidden="1"/>
    <cellStyle name="40% — акцент6" xfId="148" builtinId="51" hidden="1"/>
    <cellStyle name="40% — акцент6" xfId="187" builtinId="51" hidden="1"/>
    <cellStyle name="40% — акцент6" xfId="241" builtinId="51" hidden="1"/>
    <cellStyle name="40% — акцент6" xfId="309" builtinId="51" hidden="1"/>
    <cellStyle name="40% — акцент6" xfId="349" builtinId="51" hidden="1"/>
    <cellStyle name="40% — акцент6" xfId="388" builtinId="51" hidden="1"/>
    <cellStyle name="40% — акцент6" xfId="412" builtinId="51" hidden="1"/>
    <cellStyle name="40% — акцент6" xfId="480" builtinId="51" hidden="1"/>
    <cellStyle name="40% — акцент6" xfId="520" builtinId="51" hidden="1"/>
    <cellStyle name="40% — акцент6" xfId="559" builtinId="51" hidden="1"/>
    <cellStyle name="40% — акцент6" xfId="580" builtinId="51" hidden="1"/>
    <cellStyle name="40% — акцент6" xfId="648" builtinId="51" hidden="1"/>
    <cellStyle name="40% — акцент6" xfId="688" builtinId="51" hidden="1"/>
    <cellStyle name="40% — акцент6" xfId="727" builtinId="51" hidden="1"/>
    <cellStyle name="40% — акцент6" xfId="748" builtinId="51" hidden="1"/>
    <cellStyle name="40% — акцент6" xfId="816" builtinId="51" hidden="1"/>
    <cellStyle name="40% — акцент6" xfId="856" builtinId="51" hidden="1"/>
    <cellStyle name="40% — акцент6" xfId="895" builtinId="51" hidden="1"/>
    <cellStyle name="40% — акцент6" xfId="915" builtinId="51" hidden="1"/>
    <cellStyle name="40% — акцент6" xfId="980" builtinId="51" hidden="1"/>
    <cellStyle name="40% — акцент6" xfId="1020" builtinId="51" hidden="1"/>
    <cellStyle name="40% — акцент6" xfId="1059" builtinId="51" hidden="1"/>
    <cellStyle name="40% — акцент6" xfId="1083" builtinId="51" hidden="1"/>
    <cellStyle name="40% — акцент6" xfId="1150" builtinId="51" hidden="1"/>
    <cellStyle name="40% — акцент6" xfId="1190" builtinId="51" hidden="1"/>
    <cellStyle name="40% — акцент6" xfId="1229" builtinId="51" hidden="1"/>
    <cellStyle name="40% — акцент6" xfId="1251" builtinId="51" hidden="1"/>
    <cellStyle name="40% — акцент6" xfId="1319" builtinId="51" hidden="1"/>
    <cellStyle name="40% — акцент6" xfId="1359" builtinId="51" hidden="1"/>
    <cellStyle name="40% — акцент6" xfId="1398" builtinId="51" hidden="1"/>
    <cellStyle name="40% — акцент6" xfId="1420" builtinId="51" hidden="1"/>
    <cellStyle name="40% — акцент6" xfId="1488" builtinId="51" hidden="1"/>
    <cellStyle name="40% — акцент6" xfId="1528" builtinId="51" hidden="1"/>
    <cellStyle name="40% — акцент6" xfId="1567" builtinId="51" hidden="1"/>
    <cellStyle name="40% — акцент6" xfId="1588" builtinId="51" hidden="1"/>
    <cellStyle name="40% — акцент6" xfId="1656" builtinId="51" hidden="1"/>
    <cellStyle name="40% — акцент6" xfId="1696" builtinId="51" hidden="1"/>
    <cellStyle name="40% — акцент6" xfId="1735" builtinId="51" hidden="1"/>
    <cellStyle name="40% — акцент6" xfId="1756" builtinId="51" hidden="1"/>
    <cellStyle name="40% — акцент6" xfId="1824" builtinId="51" hidden="1"/>
    <cellStyle name="40% — акцент6" xfId="1864" builtinId="51" hidden="1"/>
    <cellStyle name="40% — акцент6" xfId="1903" builtinId="51" hidden="1"/>
    <cellStyle name="40% — акцент6" xfId="1924" builtinId="51" hidden="1"/>
    <cellStyle name="40% — акцент6" xfId="1992" builtinId="51" hidden="1"/>
    <cellStyle name="40% — акцент6" xfId="2032" builtinId="51" hidden="1"/>
    <cellStyle name="40% — акцент6" xfId="2071" builtinId="51" hidden="1"/>
    <cellStyle name="40% — акцент6" xfId="2092" builtinId="51" hidden="1"/>
    <cellStyle name="40% — акцент6" xfId="2160" builtinId="51" hidden="1"/>
    <cellStyle name="40% — акцент6" xfId="2200" builtinId="51" hidden="1"/>
    <cellStyle name="40% — акцент6" xfId="2239" builtinId="51" hidden="1"/>
    <cellStyle name="40% — акцент6" xfId="2260" builtinId="51" hidden="1"/>
    <cellStyle name="40% — акцент6" xfId="2328" builtinId="51" hidden="1"/>
    <cellStyle name="40% — акцент6" xfId="2368" builtinId="51" hidden="1"/>
    <cellStyle name="40% — акцент6" xfId="2407" builtinId="51" hidden="1"/>
    <cellStyle name="40% — акцент6" xfId="2427" builtinId="51" hidden="1"/>
    <cellStyle name="40% — акцент6" xfId="2491" builtinId="51" hidden="1"/>
    <cellStyle name="40% — акцент6" xfId="2531" builtinId="51" hidden="1"/>
    <cellStyle name="40% — акцент6" xfId="2570" builtinId="51" hidden="1"/>
    <cellStyle name="40% — акцент6" xfId="2594" builtinId="51" hidden="1"/>
    <cellStyle name="40% — акцент6" xfId="2634" builtinId="51" hidden="1"/>
    <cellStyle name="40% — акцент6" xfId="2674" builtinId="51" hidden="1"/>
    <cellStyle name="40% — акцент6" xfId="2713" builtinId="51" hidden="1"/>
    <cellStyle name="60% — акцент1" xfId="21" builtinId="32" hidden="1"/>
    <cellStyle name="60% — акцент1" xfId="89" builtinId="32" hidden="1"/>
    <cellStyle name="60% — акцент1" xfId="129" builtinId="32" hidden="1"/>
    <cellStyle name="60% — акцент1" xfId="168" builtinId="32" hidden="1"/>
    <cellStyle name="60% — акцент1" xfId="222" builtinId="32" hidden="1"/>
    <cellStyle name="60% — акцент1" xfId="290" builtinId="32" hidden="1"/>
    <cellStyle name="60% — акцент1" xfId="330" builtinId="32" hidden="1"/>
    <cellStyle name="60% — акцент1" xfId="369" builtinId="32" hidden="1"/>
    <cellStyle name="60% — акцент1" xfId="253" builtinId="32" hidden="1"/>
    <cellStyle name="60% — акцент1" xfId="461" builtinId="32" hidden="1"/>
    <cellStyle name="60% — акцент1" xfId="501" builtinId="32" hidden="1"/>
    <cellStyle name="60% — акцент1" xfId="540" builtinId="32" hidden="1"/>
    <cellStyle name="60% — акцент1" xfId="427" builtinId="32" hidden="1"/>
    <cellStyle name="60% — акцент1" xfId="629" builtinId="32" hidden="1"/>
    <cellStyle name="60% — акцент1" xfId="669" builtinId="32" hidden="1"/>
    <cellStyle name="60% — акцент1" xfId="708" builtinId="32" hidden="1"/>
    <cellStyle name="60% — акцент1" xfId="595" builtinId="32" hidden="1"/>
    <cellStyle name="60% — акцент1" xfId="797" builtinId="32" hidden="1"/>
    <cellStyle name="60% — акцент1" xfId="837" builtinId="32" hidden="1"/>
    <cellStyle name="60% — акцент1" xfId="876" builtinId="32" hidden="1"/>
    <cellStyle name="60% — акцент1" xfId="763" builtinId="32" hidden="1"/>
    <cellStyle name="60% — акцент1" xfId="961" builtinId="32" hidden="1"/>
    <cellStyle name="60% — акцент1" xfId="1001" builtinId="32" hidden="1"/>
    <cellStyle name="60% — акцент1" xfId="1040" builtinId="32" hidden="1"/>
    <cellStyle name="60% — акцент1" xfId="923" builtinId="32" hidden="1"/>
    <cellStyle name="60% — акцент1" xfId="1131" builtinId="32" hidden="1"/>
    <cellStyle name="60% — акцент1" xfId="1171" builtinId="32" hidden="1"/>
    <cellStyle name="60% — акцент1" xfId="1210" builtinId="32" hidden="1"/>
    <cellStyle name="60% — акцент1" xfId="1095" builtinId="32" hidden="1"/>
    <cellStyle name="60% — акцент1" xfId="1300" builtinId="32" hidden="1"/>
    <cellStyle name="60% — акцент1" xfId="1340" builtinId="32" hidden="1"/>
    <cellStyle name="60% — акцент1" xfId="1379" builtinId="32" hidden="1"/>
    <cellStyle name="60% — акцент1" xfId="1264" builtinId="32" hidden="1"/>
    <cellStyle name="60% — акцент1" xfId="1469" builtinId="32" hidden="1"/>
    <cellStyle name="60% — акцент1" xfId="1509" builtinId="32" hidden="1"/>
    <cellStyle name="60% — акцент1" xfId="1548" builtinId="32" hidden="1"/>
    <cellStyle name="60% — акцент1" xfId="1435" builtinId="32" hidden="1"/>
    <cellStyle name="60% — акцент1" xfId="1637" builtinId="32" hidden="1"/>
    <cellStyle name="60% — акцент1" xfId="1677" builtinId="32" hidden="1"/>
    <cellStyle name="60% — акцент1" xfId="1716" builtinId="32" hidden="1"/>
    <cellStyle name="60% — акцент1" xfId="1603" builtinId="32" hidden="1"/>
    <cellStyle name="60% — акцент1" xfId="1805" builtinId="32" hidden="1"/>
    <cellStyle name="60% — акцент1" xfId="1845" builtinId="32" hidden="1"/>
    <cellStyle name="60% — акцент1" xfId="1884" builtinId="32" hidden="1"/>
    <cellStyle name="60% — акцент1" xfId="1771" builtinId="32" hidden="1"/>
    <cellStyle name="60% — акцент1" xfId="1973" builtinId="32" hidden="1"/>
    <cellStyle name="60% — акцент1" xfId="2013" builtinId="32" hidden="1"/>
    <cellStyle name="60% — акцент1" xfId="2052" builtinId="32" hidden="1"/>
    <cellStyle name="60% — акцент1" xfId="1939" builtinId="32" hidden="1"/>
    <cellStyle name="60% — акцент1" xfId="2141" builtinId="32" hidden="1"/>
    <cellStyle name="60% — акцент1" xfId="2181" builtinId="32" hidden="1"/>
    <cellStyle name="60% — акцент1" xfId="2220" builtinId="32" hidden="1"/>
    <cellStyle name="60% — акцент1" xfId="2107" builtinId="32" hidden="1"/>
    <cellStyle name="60% — акцент1" xfId="2309" builtinId="32" hidden="1"/>
    <cellStyle name="60% — акцент1" xfId="2349" builtinId="32" hidden="1"/>
    <cellStyle name="60% — акцент1" xfId="2388" builtinId="32" hidden="1"/>
    <cellStyle name="60% — акцент1" xfId="2275" builtinId="32" hidden="1"/>
    <cellStyle name="60% — акцент1" xfId="2472" builtinId="32" hidden="1"/>
    <cellStyle name="60% — акцент1" xfId="2512" builtinId="32" hidden="1"/>
    <cellStyle name="60% — акцент1" xfId="2551" builtinId="32" hidden="1"/>
    <cellStyle name="60% — акцент1" xfId="2435" builtinId="32" hidden="1"/>
    <cellStyle name="60% — акцент1" xfId="2615" builtinId="32" hidden="1"/>
    <cellStyle name="60% — акцент1" xfId="2655" builtinId="32" hidden="1"/>
    <cellStyle name="60% — акцент1" xfId="2694" builtinId="32" hidden="1"/>
    <cellStyle name="60% — акцент2" xfId="25" builtinId="36" hidden="1"/>
    <cellStyle name="60% — акцент2" xfId="93" builtinId="36" hidden="1"/>
    <cellStyle name="60% — акцент2" xfId="133" builtinId="36" hidden="1"/>
    <cellStyle name="60% — акцент2" xfId="172" builtinId="36" hidden="1"/>
    <cellStyle name="60% — акцент2" xfId="226" builtinId="36" hidden="1"/>
    <cellStyle name="60% — акцент2" xfId="294" builtinId="36" hidden="1"/>
    <cellStyle name="60% — акцент2" xfId="334" builtinId="36" hidden="1"/>
    <cellStyle name="60% — акцент2" xfId="373" builtinId="36" hidden="1"/>
    <cellStyle name="60% — акцент2" xfId="249" builtinId="36" hidden="1"/>
    <cellStyle name="60% — акцент2" xfId="465" builtinId="36" hidden="1"/>
    <cellStyle name="60% — акцент2" xfId="505" builtinId="36" hidden="1"/>
    <cellStyle name="60% — акцент2" xfId="544" builtinId="36" hidden="1"/>
    <cellStyle name="60% — акцент2" xfId="423" builtinId="36" hidden="1"/>
    <cellStyle name="60% — акцент2" xfId="633" builtinId="36" hidden="1"/>
    <cellStyle name="60% — акцент2" xfId="673" builtinId="36" hidden="1"/>
    <cellStyle name="60% — акцент2" xfId="712" builtinId="36" hidden="1"/>
    <cellStyle name="60% — акцент2" xfId="591" builtinId="36" hidden="1"/>
    <cellStyle name="60% — акцент2" xfId="801" builtinId="36" hidden="1"/>
    <cellStyle name="60% — акцент2" xfId="841" builtinId="36" hidden="1"/>
    <cellStyle name="60% — акцент2" xfId="880" builtinId="36" hidden="1"/>
    <cellStyle name="60% — акцент2" xfId="759" builtinId="36" hidden="1"/>
    <cellStyle name="60% — акцент2" xfId="965" builtinId="36" hidden="1"/>
    <cellStyle name="60% — акцент2" xfId="1005" builtinId="36" hidden="1"/>
    <cellStyle name="60% — акцент2" xfId="1044" builtinId="36" hidden="1"/>
    <cellStyle name="60% — акцент2" xfId="919" builtinId="36" hidden="1"/>
    <cellStyle name="60% — акцент2" xfId="1135" builtinId="36" hidden="1"/>
    <cellStyle name="60% — акцент2" xfId="1175" builtinId="36" hidden="1"/>
    <cellStyle name="60% — акцент2" xfId="1214" builtinId="36" hidden="1"/>
    <cellStyle name="60% — акцент2" xfId="1091" builtinId="36" hidden="1"/>
    <cellStyle name="60% — акцент2" xfId="1304" builtinId="36" hidden="1"/>
    <cellStyle name="60% — акцент2" xfId="1344" builtinId="36" hidden="1"/>
    <cellStyle name="60% — акцент2" xfId="1383" builtinId="36" hidden="1"/>
    <cellStyle name="60% — акцент2" xfId="1260" builtinId="36" hidden="1"/>
    <cellStyle name="60% — акцент2" xfId="1473" builtinId="36" hidden="1"/>
    <cellStyle name="60% — акцент2" xfId="1513" builtinId="36" hidden="1"/>
    <cellStyle name="60% — акцент2" xfId="1552" builtinId="36" hidden="1"/>
    <cellStyle name="60% — акцент2" xfId="1431" builtinId="36" hidden="1"/>
    <cellStyle name="60% — акцент2" xfId="1641" builtinId="36" hidden="1"/>
    <cellStyle name="60% — акцент2" xfId="1681" builtinId="36" hidden="1"/>
    <cellStyle name="60% — акцент2" xfId="1720" builtinId="36" hidden="1"/>
    <cellStyle name="60% — акцент2" xfId="1599" builtinId="36" hidden="1"/>
    <cellStyle name="60% — акцент2" xfId="1809" builtinId="36" hidden="1"/>
    <cellStyle name="60% — акцент2" xfId="1849" builtinId="36" hidden="1"/>
    <cellStyle name="60% — акцент2" xfId="1888" builtinId="36" hidden="1"/>
    <cellStyle name="60% — акцент2" xfId="1767" builtinId="36" hidden="1"/>
    <cellStyle name="60% — акцент2" xfId="1977" builtinId="36" hidden="1"/>
    <cellStyle name="60% — акцент2" xfId="2017" builtinId="36" hidden="1"/>
    <cellStyle name="60% — акцент2" xfId="2056" builtinId="36" hidden="1"/>
    <cellStyle name="60% — акцент2" xfId="1935" builtinId="36" hidden="1"/>
    <cellStyle name="60% — акцент2" xfId="2145" builtinId="36" hidden="1"/>
    <cellStyle name="60% — акцент2" xfId="2185" builtinId="36" hidden="1"/>
    <cellStyle name="60% — акцент2" xfId="2224" builtinId="36" hidden="1"/>
    <cellStyle name="60% — акцент2" xfId="2103" builtinId="36" hidden="1"/>
    <cellStyle name="60% — акцент2" xfId="2313" builtinId="36" hidden="1"/>
    <cellStyle name="60% — акцент2" xfId="2353" builtinId="36" hidden="1"/>
    <cellStyle name="60% — акцент2" xfId="2392" builtinId="36" hidden="1"/>
    <cellStyle name="60% — акцент2" xfId="2271" builtinId="36" hidden="1"/>
    <cellStyle name="60% — акцент2" xfId="2476" builtinId="36" hidden="1"/>
    <cellStyle name="60% — акцент2" xfId="2516" builtinId="36" hidden="1"/>
    <cellStyle name="60% — акцент2" xfId="2555" builtinId="36" hidden="1"/>
    <cellStyle name="60% — акцент2" xfId="2431" builtinId="36" hidden="1"/>
    <cellStyle name="60% — акцент2" xfId="2619" builtinId="36" hidden="1"/>
    <cellStyle name="60% — акцент2" xfId="2659" builtinId="36" hidden="1"/>
    <cellStyle name="60% — акцент2" xfId="2698" builtinId="36" hidden="1"/>
    <cellStyle name="60% — акцент3" xfId="29" builtinId="40" hidden="1"/>
    <cellStyle name="60% — акцент3" xfId="97" builtinId="40" hidden="1"/>
    <cellStyle name="60% — акцент3" xfId="137" builtinId="40" hidden="1"/>
    <cellStyle name="60% — акцент3" xfId="176" builtinId="40" hidden="1"/>
    <cellStyle name="60% — акцент3" xfId="230" builtinId="40" hidden="1"/>
    <cellStyle name="60% — акцент3" xfId="298" builtinId="40" hidden="1"/>
    <cellStyle name="60% — акцент3" xfId="338" builtinId="40" hidden="1"/>
    <cellStyle name="60% — акцент3" xfId="377" builtinId="40" hidden="1"/>
    <cellStyle name="60% — акцент3" xfId="245" builtinId="40" hidden="1"/>
    <cellStyle name="60% — акцент3" xfId="469" builtinId="40" hidden="1"/>
    <cellStyle name="60% — акцент3" xfId="509" builtinId="40" hidden="1"/>
    <cellStyle name="60% — акцент3" xfId="548" builtinId="40" hidden="1"/>
    <cellStyle name="60% — акцент3" xfId="419" builtinId="40" hidden="1"/>
    <cellStyle name="60% — акцент3" xfId="637" builtinId="40" hidden="1"/>
    <cellStyle name="60% — акцент3" xfId="677" builtinId="40" hidden="1"/>
    <cellStyle name="60% — акцент3" xfId="716" builtinId="40" hidden="1"/>
    <cellStyle name="60% — акцент3" xfId="587" builtinId="40" hidden="1"/>
    <cellStyle name="60% — акцент3" xfId="805" builtinId="40" hidden="1"/>
    <cellStyle name="60% — акцент3" xfId="845" builtinId="40" hidden="1"/>
    <cellStyle name="60% — акцент3" xfId="884" builtinId="40" hidden="1"/>
    <cellStyle name="60% — акцент3" xfId="755" builtinId="40" hidden="1"/>
    <cellStyle name="60% — акцент3" xfId="969" builtinId="40" hidden="1"/>
    <cellStyle name="60% — акцент3" xfId="1009" builtinId="40" hidden="1"/>
    <cellStyle name="60% — акцент3" xfId="1048" builtinId="40" hidden="1"/>
    <cellStyle name="60% — акцент3" xfId="1072" builtinId="40" hidden="1"/>
    <cellStyle name="60% — акцент3" xfId="1139" builtinId="40" hidden="1"/>
    <cellStyle name="60% — акцент3" xfId="1179" builtinId="40" hidden="1"/>
    <cellStyle name="60% — акцент3" xfId="1218" builtinId="40" hidden="1"/>
    <cellStyle name="60% — акцент3" xfId="1087" builtinId="40" hidden="1"/>
    <cellStyle name="60% — акцент3" xfId="1308" builtinId="40" hidden="1"/>
    <cellStyle name="60% — акцент3" xfId="1348" builtinId="40" hidden="1"/>
    <cellStyle name="60% — акцент3" xfId="1387" builtinId="40" hidden="1"/>
    <cellStyle name="60% — акцент3" xfId="1256" builtinId="40" hidden="1"/>
    <cellStyle name="60% — акцент3" xfId="1477" builtinId="40" hidden="1"/>
    <cellStyle name="60% — акцент3" xfId="1517" builtinId="40" hidden="1"/>
    <cellStyle name="60% — акцент3" xfId="1556" builtinId="40" hidden="1"/>
    <cellStyle name="60% — акцент3" xfId="1427" builtinId="40" hidden="1"/>
    <cellStyle name="60% — акцент3" xfId="1645" builtinId="40" hidden="1"/>
    <cellStyle name="60% — акцент3" xfId="1685" builtinId="40" hidden="1"/>
    <cellStyle name="60% — акцент3" xfId="1724" builtinId="40" hidden="1"/>
    <cellStyle name="60% — акцент3" xfId="1595" builtinId="40" hidden="1"/>
    <cellStyle name="60% — акцент3" xfId="1813" builtinId="40" hidden="1"/>
    <cellStyle name="60% — акцент3" xfId="1853" builtinId="40" hidden="1"/>
    <cellStyle name="60% — акцент3" xfId="1892" builtinId="40" hidden="1"/>
    <cellStyle name="60% — акцент3" xfId="1763" builtinId="40" hidden="1"/>
    <cellStyle name="60% — акцент3" xfId="1981" builtinId="40" hidden="1"/>
    <cellStyle name="60% — акцент3" xfId="2021" builtinId="40" hidden="1"/>
    <cellStyle name="60% — акцент3" xfId="2060" builtinId="40" hidden="1"/>
    <cellStyle name="60% — акцент3" xfId="1931" builtinId="40" hidden="1"/>
    <cellStyle name="60% — акцент3" xfId="2149" builtinId="40" hidden="1"/>
    <cellStyle name="60% — акцент3" xfId="2189" builtinId="40" hidden="1"/>
    <cellStyle name="60% — акцент3" xfId="2228" builtinId="40" hidden="1"/>
    <cellStyle name="60% — акцент3" xfId="2099" builtinId="40" hidden="1"/>
    <cellStyle name="60% — акцент3" xfId="2317" builtinId="40" hidden="1"/>
    <cellStyle name="60% — акцент3" xfId="2357" builtinId="40" hidden="1"/>
    <cellStyle name="60% — акцент3" xfId="2396" builtinId="40" hidden="1"/>
    <cellStyle name="60% — акцент3" xfId="2267" builtinId="40" hidden="1"/>
    <cellStyle name="60% — акцент3" xfId="2480" builtinId="40" hidden="1"/>
    <cellStyle name="60% — акцент3" xfId="2520" builtinId="40" hidden="1"/>
    <cellStyle name="60% — акцент3" xfId="2559" builtinId="40" hidden="1"/>
    <cellStyle name="60% — акцент3" xfId="2583" builtinId="40" hidden="1"/>
    <cellStyle name="60% — акцент3" xfId="2623" builtinId="40" hidden="1"/>
    <cellStyle name="60% — акцент3" xfId="2663" builtinId="40" hidden="1"/>
    <cellStyle name="60% — акцент3" xfId="2702" builtinId="40" hidden="1"/>
    <cellStyle name="60% — акцент4" xfId="33" builtinId="44" hidden="1"/>
    <cellStyle name="60% — акцент4" xfId="101" builtinId="44" hidden="1"/>
    <cellStyle name="60% — акцент4" xfId="141" builtinId="44" hidden="1"/>
    <cellStyle name="60% — акцент4" xfId="180" builtinId="44" hidden="1"/>
    <cellStyle name="60% — акцент4" xfId="234" builtinId="44" hidden="1"/>
    <cellStyle name="60% — акцент4" xfId="302" builtinId="44" hidden="1"/>
    <cellStyle name="60% — акцент4" xfId="342" builtinId="44" hidden="1"/>
    <cellStyle name="60% — акцент4" xfId="381" builtinId="44" hidden="1"/>
    <cellStyle name="60% — акцент4" xfId="405" builtinId="44" hidden="1"/>
    <cellStyle name="60% — акцент4" xfId="473" builtinId="44" hidden="1"/>
    <cellStyle name="60% — акцент4" xfId="513" builtinId="44" hidden="1"/>
    <cellStyle name="60% — акцент4" xfId="552" builtinId="44" hidden="1"/>
    <cellStyle name="60% — акцент4" xfId="415" builtinId="44" hidden="1"/>
    <cellStyle name="60% — акцент4" xfId="641" builtinId="44" hidden="1"/>
    <cellStyle name="60% — акцент4" xfId="681" builtinId="44" hidden="1"/>
    <cellStyle name="60% — акцент4" xfId="720" builtinId="44" hidden="1"/>
    <cellStyle name="60% — акцент4" xfId="583" builtinId="44" hidden="1"/>
    <cellStyle name="60% — акцент4" xfId="809" builtinId="44" hidden="1"/>
    <cellStyle name="60% — акцент4" xfId="849" builtinId="44" hidden="1"/>
    <cellStyle name="60% — акцент4" xfId="888" builtinId="44" hidden="1"/>
    <cellStyle name="60% — акцент4" xfId="751" builtinId="44" hidden="1"/>
    <cellStyle name="60% — акцент4" xfId="973" builtinId="44" hidden="1"/>
    <cellStyle name="60% — акцент4" xfId="1013" builtinId="44" hidden="1"/>
    <cellStyle name="60% — акцент4" xfId="1052" builtinId="44" hidden="1"/>
    <cellStyle name="60% — акцент4" xfId="1076" builtinId="44" hidden="1"/>
    <cellStyle name="60% — акцент4" xfId="1143" builtinId="44" hidden="1"/>
    <cellStyle name="60% — акцент4" xfId="1183" builtinId="44" hidden="1"/>
    <cellStyle name="60% — акцент4" xfId="1222" builtinId="44" hidden="1"/>
    <cellStyle name="60% — акцент4" xfId="1244" builtinId="44" hidden="1"/>
    <cellStyle name="60% — акцент4" xfId="1312" builtinId="44" hidden="1"/>
    <cellStyle name="60% — акцент4" xfId="1352" builtinId="44" hidden="1"/>
    <cellStyle name="60% — акцент4" xfId="1391" builtinId="44" hidden="1"/>
    <cellStyle name="60% — акцент4" xfId="1413" builtinId="44" hidden="1"/>
    <cellStyle name="60% — акцент4" xfId="1481" builtinId="44" hidden="1"/>
    <cellStyle name="60% — акцент4" xfId="1521" builtinId="44" hidden="1"/>
    <cellStyle name="60% — акцент4" xfId="1560" builtinId="44" hidden="1"/>
    <cellStyle name="60% — акцент4" xfId="1423" builtinId="44" hidden="1"/>
    <cellStyle name="60% — акцент4" xfId="1649" builtinId="44" hidden="1"/>
    <cellStyle name="60% — акцент4" xfId="1689" builtinId="44" hidden="1"/>
    <cellStyle name="60% — акцент4" xfId="1728" builtinId="44" hidden="1"/>
    <cellStyle name="60% — акцент4" xfId="1591" builtinId="44" hidden="1"/>
    <cellStyle name="60% — акцент4" xfId="1817" builtinId="44" hidden="1"/>
    <cellStyle name="60% — акцент4" xfId="1857" builtinId="44" hidden="1"/>
    <cellStyle name="60% — акцент4" xfId="1896" builtinId="44" hidden="1"/>
    <cellStyle name="60% — акцент4" xfId="1759" builtinId="44" hidden="1"/>
    <cellStyle name="60% — акцент4" xfId="1985" builtinId="44" hidden="1"/>
    <cellStyle name="60% — акцент4" xfId="2025" builtinId="44" hidden="1"/>
    <cellStyle name="60% — акцент4" xfId="2064" builtinId="44" hidden="1"/>
    <cellStyle name="60% — акцент4" xfId="1927" builtinId="44" hidden="1"/>
    <cellStyle name="60% — акцент4" xfId="2153" builtinId="44" hidden="1"/>
    <cellStyle name="60% — акцент4" xfId="2193" builtinId="44" hidden="1"/>
    <cellStyle name="60% — акцент4" xfId="2232" builtinId="44" hidden="1"/>
    <cellStyle name="60% — акцент4" xfId="2095" builtinId="44" hidden="1"/>
    <cellStyle name="60% — акцент4" xfId="2321" builtinId="44" hidden="1"/>
    <cellStyle name="60% — акцент4" xfId="2361" builtinId="44" hidden="1"/>
    <cellStyle name="60% — акцент4" xfId="2400" builtinId="44" hidden="1"/>
    <cellStyle name="60% — акцент4" xfId="2263" builtinId="44" hidden="1"/>
    <cellStyle name="60% — акцент4" xfId="2484" builtinId="44" hidden="1"/>
    <cellStyle name="60% — акцент4" xfId="2524" builtinId="44" hidden="1"/>
    <cellStyle name="60% — акцент4" xfId="2563" builtinId="44" hidden="1"/>
    <cellStyle name="60% — акцент4" xfId="2587" builtinId="44" hidden="1"/>
    <cellStyle name="60% — акцент4" xfId="2627" builtinId="44" hidden="1"/>
    <cellStyle name="60% — акцент4" xfId="2667" builtinId="44" hidden="1"/>
    <cellStyle name="60% — акцент4" xfId="2706" builtinId="44" hidden="1"/>
    <cellStyle name="60% — акцент5" xfId="37" builtinId="48" hidden="1"/>
    <cellStyle name="60% — акцент5" xfId="105" builtinId="48" hidden="1"/>
    <cellStyle name="60% — акцент5" xfId="145" builtinId="48" hidden="1"/>
    <cellStyle name="60% — акцент5" xfId="184" builtinId="48" hidden="1"/>
    <cellStyle name="60% — акцент5" xfId="238" builtinId="48" hidden="1"/>
    <cellStyle name="60% — акцент5" xfId="306" builtinId="48" hidden="1"/>
    <cellStyle name="60% — акцент5" xfId="346" builtinId="48" hidden="1"/>
    <cellStyle name="60% — акцент5" xfId="385" builtinId="48" hidden="1"/>
    <cellStyle name="60% — акцент5" xfId="409" builtinId="48" hidden="1"/>
    <cellStyle name="60% — акцент5" xfId="477" builtinId="48" hidden="1"/>
    <cellStyle name="60% — акцент5" xfId="517" builtinId="48" hidden="1"/>
    <cellStyle name="60% — акцент5" xfId="556" builtinId="48" hidden="1"/>
    <cellStyle name="60% — акцент5" xfId="577" builtinId="48" hidden="1"/>
    <cellStyle name="60% — акцент5" xfId="645" builtinId="48" hidden="1"/>
    <cellStyle name="60% — акцент5" xfId="685" builtinId="48" hidden="1"/>
    <cellStyle name="60% — акцент5" xfId="724" builtinId="48" hidden="1"/>
    <cellStyle name="60% — акцент5" xfId="745" builtinId="48" hidden="1"/>
    <cellStyle name="60% — акцент5" xfId="813" builtinId="48" hidden="1"/>
    <cellStyle name="60% — акцент5" xfId="853" builtinId="48" hidden="1"/>
    <cellStyle name="60% — акцент5" xfId="892" builtinId="48" hidden="1"/>
    <cellStyle name="60% — акцент5" xfId="912" builtinId="48" hidden="1"/>
    <cellStyle name="60% — акцент5" xfId="977" builtinId="48" hidden="1"/>
    <cellStyle name="60% — акцент5" xfId="1017" builtinId="48" hidden="1"/>
    <cellStyle name="60% — акцент5" xfId="1056" builtinId="48" hidden="1"/>
    <cellStyle name="60% — акцент5" xfId="1080" builtinId="48" hidden="1"/>
    <cellStyle name="60% — акцент5" xfId="1147" builtinId="48" hidden="1"/>
    <cellStyle name="60% — акцент5" xfId="1187" builtinId="48" hidden="1"/>
    <cellStyle name="60% — акцент5" xfId="1226" builtinId="48" hidden="1"/>
    <cellStyle name="60% — акцент5" xfId="1248" builtinId="48" hidden="1"/>
    <cellStyle name="60% — акцент5" xfId="1316" builtinId="48" hidden="1"/>
    <cellStyle name="60% — акцент5" xfId="1356" builtinId="48" hidden="1"/>
    <cellStyle name="60% — акцент5" xfId="1395" builtinId="48" hidden="1"/>
    <cellStyle name="60% — акцент5" xfId="1417" builtinId="48" hidden="1"/>
    <cellStyle name="60% — акцент5" xfId="1485" builtinId="48" hidden="1"/>
    <cellStyle name="60% — акцент5" xfId="1525" builtinId="48" hidden="1"/>
    <cellStyle name="60% — акцент5" xfId="1564" builtinId="48" hidden="1"/>
    <cellStyle name="60% — акцент5" xfId="1585" builtinId="48" hidden="1"/>
    <cellStyle name="60% — акцент5" xfId="1653" builtinId="48" hidden="1"/>
    <cellStyle name="60% — акцент5" xfId="1693" builtinId="48" hidden="1"/>
    <cellStyle name="60% — акцент5" xfId="1732" builtinId="48" hidden="1"/>
    <cellStyle name="60% — акцент5" xfId="1753" builtinId="48" hidden="1"/>
    <cellStyle name="60% — акцент5" xfId="1821" builtinId="48" hidden="1"/>
    <cellStyle name="60% — акцент5" xfId="1861" builtinId="48" hidden="1"/>
    <cellStyle name="60% — акцент5" xfId="1900" builtinId="48" hidden="1"/>
    <cellStyle name="60% — акцент5" xfId="1921" builtinId="48" hidden="1"/>
    <cellStyle name="60% — акцент5" xfId="1989" builtinId="48" hidden="1"/>
    <cellStyle name="60% — акцент5" xfId="2029" builtinId="48" hidden="1"/>
    <cellStyle name="60% — акцент5" xfId="2068" builtinId="48" hidden="1"/>
    <cellStyle name="60% — акцент5" xfId="2089" builtinId="48" hidden="1"/>
    <cellStyle name="60% — акцент5" xfId="2157" builtinId="48" hidden="1"/>
    <cellStyle name="60% — акцент5" xfId="2197" builtinId="48" hidden="1"/>
    <cellStyle name="60% — акцент5" xfId="2236" builtinId="48" hidden="1"/>
    <cellStyle name="60% — акцент5" xfId="2257" builtinId="48" hidden="1"/>
    <cellStyle name="60% — акцент5" xfId="2325" builtinId="48" hidden="1"/>
    <cellStyle name="60% — акцент5" xfId="2365" builtinId="48" hidden="1"/>
    <cellStyle name="60% — акцент5" xfId="2404" builtinId="48" hidden="1"/>
    <cellStyle name="60% — акцент5" xfId="2424" builtinId="48" hidden="1"/>
    <cellStyle name="60% — акцент5" xfId="2488" builtinId="48" hidden="1"/>
    <cellStyle name="60% — акцент5" xfId="2528" builtinId="48" hidden="1"/>
    <cellStyle name="60% — акцент5" xfId="2567" builtinId="48" hidden="1"/>
    <cellStyle name="60% — акцент5" xfId="2591" builtinId="48" hidden="1"/>
    <cellStyle name="60% — акцент5" xfId="2631" builtinId="48" hidden="1"/>
    <cellStyle name="60% — акцент5" xfId="2671" builtinId="48" hidden="1"/>
    <cellStyle name="60% — акцент5" xfId="2710" builtinId="48" hidden="1"/>
    <cellStyle name="60% — акцент6" xfId="41" builtinId="52" hidden="1"/>
    <cellStyle name="60% — акцент6" xfId="109" builtinId="52" hidden="1"/>
    <cellStyle name="60% — акцент6" xfId="149" builtinId="52" hidden="1"/>
    <cellStyle name="60% — акцент6" xfId="188" builtinId="52" hidden="1"/>
    <cellStyle name="60% — акцент6" xfId="242" builtinId="52" hidden="1"/>
    <cellStyle name="60% — акцент6" xfId="310" builtinId="52" hidden="1"/>
    <cellStyle name="60% — акцент6" xfId="350" builtinId="52" hidden="1"/>
    <cellStyle name="60% — акцент6" xfId="389" builtinId="52" hidden="1"/>
    <cellStyle name="60% — акцент6" xfId="413" builtinId="52" hidden="1"/>
    <cellStyle name="60% — акцент6" xfId="481" builtinId="52" hidden="1"/>
    <cellStyle name="60% — акцент6" xfId="521" builtinId="52" hidden="1"/>
    <cellStyle name="60% — акцент6" xfId="560" builtinId="52" hidden="1"/>
    <cellStyle name="60% — акцент6" xfId="581" builtinId="52" hidden="1"/>
    <cellStyle name="60% — акцент6" xfId="649" builtinId="52" hidden="1"/>
    <cellStyle name="60% — акцент6" xfId="689" builtinId="52" hidden="1"/>
    <cellStyle name="60% — акцент6" xfId="728" builtinId="52" hidden="1"/>
    <cellStyle name="60% — акцент6" xfId="749" builtinId="52" hidden="1"/>
    <cellStyle name="60% — акцент6" xfId="817" builtinId="52" hidden="1"/>
    <cellStyle name="60% — акцент6" xfId="857" builtinId="52" hidden="1"/>
    <cellStyle name="60% — акцент6" xfId="896" builtinId="52" hidden="1"/>
    <cellStyle name="60% — акцент6" xfId="916" builtinId="52" hidden="1"/>
    <cellStyle name="60% — акцент6" xfId="981" builtinId="52" hidden="1"/>
    <cellStyle name="60% — акцент6" xfId="1021" builtinId="52" hidden="1"/>
    <cellStyle name="60% — акцент6" xfId="1060" builtinId="52" hidden="1"/>
    <cellStyle name="60% — акцент6" xfId="1084" builtinId="52" hidden="1"/>
    <cellStyle name="60% — акцент6" xfId="1151" builtinId="52" hidden="1"/>
    <cellStyle name="60% — акцент6" xfId="1191" builtinId="52" hidden="1"/>
    <cellStyle name="60% — акцент6" xfId="1230" builtinId="52" hidden="1"/>
    <cellStyle name="60% — акцент6" xfId="1252" builtinId="52" hidden="1"/>
    <cellStyle name="60% — акцент6" xfId="1320" builtinId="52" hidden="1"/>
    <cellStyle name="60% — акцент6" xfId="1360" builtinId="52" hidden="1"/>
    <cellStyle name="60% — акцент6" xfId="1399" builtinId="52" hidden="1"/>
    <cellStyle name="60% — акцент6" xfId="1421" builtinId="52" hidden="1"/>
    <cellStyle name="60% — акцент6" xfId="1489" builtinId="52" hidden="1"/>
    <cellStyle name="60% — акцент6" xfId="1529" builtinId="52" hidden="1"/>
    <cellStyle name="60% — акцент6" xfId="1568" builtinId="52" hidden="1"/>
    <cellStyle name="60% — акцент6" xfId="1589" builtinId="52" hidden="1"/>
    <cellStyle name="60% — акцент6" xfId="1657" builtinId="52" hidden="1"/>
    <cellStyle name="60% — акцент6" xfId="1697" builtinId="52" hidden="1"/>
    <cellStyle name="60% — акцент6" xfId="1736" builtinId="52" hidden="1"/>
    <cellStyle name="60% — акцент6" xfId="1757" builtinId="52" hidden="1"/>
    <cellStyle name="60% — акцент6" xfId="1825" builtinId="52" hidden="1"/>
    <cellStyle name="60% — акцент6" xfId="1865" builtinId="52" hidden="1"/>
    <cellStyle name="60% — акцент6" xfId="1904" builtinId="52" hidden="1"/>
    <cellStyle name="60% — акцент6" xfId="1925" builtinId="52" hidden="1"/>
    <cellStyle name="60% — акцент6" xfId="1993" builtinId="52" hidden="1"/>
    <cellStyle name="60% — акцент6" xfId="2033" builtinId="52" hidden="1"/>
    <cellStyle name="60% — акцент6" xfId="2072" builtinId="52" hidden="1"/>
    <cellStyle name="60% — акцент6" xfId="2093" builtinId="52" hidden="1"/>
    <cellStyle name="60% — акцент6" xfId="2161" builtinId="52" hidden="1"/>
    <cellStyle name="60% — акцент6" xfId="2201" builtinId="52" hidden="1"/>
    <cellStyle name="60% — акцент6" xfId="2240" builtinId="52" hidden="1"/>
    <cellStyle name="60% — акцент6" xfId="2261" builtinId="52" hidden="1"/>
    <cellStyle name="60% — акцент6" xfId="2329" builtinId="52" hidden="1"/>
    <cellStyle name="60% — акцент6" xfId="2369" builtinId="52" hidden="1"/>
    <cellStyle name="60% — акцент6" xfId="2408" builtinId="52" hidden="1"/>
    <cellStyle name="60% — акцент6" xfId="2428" builtinId="52" hidden="1"/>
    <cellStyle name="60% — акцент6" xfId="2492" builtinId="52" hidden="1"/>
    <cellStyle name="60% — акцент6" xfId="2532" builtinId="52" hidden="1"/>
    <cellStyle name="60% — акцент6" xfId="2571" builtinId="52" hidden="1"/>
    <cellStyle name="60% — акцент6" xfId="2595" builtinId="52" hidden="1"/>
    <cellStyle name="60% — акцент6" xfId="2635" builtinId="52" hidden="1"/>
    <cellStyle name="60% — акцент6" xfId="2675" builtinId="52" hidden="1"/>
    <cellStyle name="60% — акцент6" xfId="2714" builtinId="52" hidden="1"/>
    <cellStyle name="Currency [0]" xfId="58"/>
    <cellStyle name="Currency2" xfId="59"/>
    <cellStyle name="Followed Hyperlink" xfId="60"/>
    <cellStyle name="Hyperlink" xfId="61"/>
    <cellStyle name="normal" xfId="62"/>
    <cellStyle name="Normal1" xfId="63"/>
    <cellStyle name="Normal2" xfId="64"/>
    <cellStyle name="Percent1" xfId="65"/>
    <cellStyle name="Акцент1" xfId="18" builtinId="29" hidden="1"/>
    <cellStyle name="Акцент1" xfId="86" builtinId="29" hidden="1"/>
    <cellStyle name="Акцент1" xfId="126" builtinId="29" hidden="1"/>
    <cellStyle name="Акцент1" xfId="165" builtinId="29" hidden="1"/>
    <cellStyle name="Акцент1" xfId="219" builtinId="29" hidden="1"/>
    <cellStyle name="Акцент1" xfId="287" builtinId="29" hidden="1"/>
    <cellStyle name="Акцент1" xfId="327" builtinId="29" hidden="1"/>
    <cellStyle name="Акцент1" xfId="366" builtinId="29" hidden="1"/>
    <cellStyle name="Акцент1" xfId="256" builtinId="29" hidden="1"/>
    <cellStyle name="Акцент1" xfId="458" builtinId="29" hidden="1"/>
    <cellStyle name="Акцент1" xfId="498" builtinId="29" hidden="1"/>
    <cellStyle name="Акцент1" xfId="537" builtinId="29" hidden="1"/>
    <cellStyle name="Акцент1" xfId="430" builtinId="29" hidden="1"/>
    <cellStyle name="Акцент1" xfId="626" builtinId="29" hidden="1"/>
    <cellStyle name="Акцент1" xfId="666" builtinId="29" hidden="1"/>
    <cellStyle name="Акцент1" xfId="705" builtinId="29" hidden="1"/>
    <cellStyle name="Акцент1" xfId="598" builtinId="29" hidden="1"/>
    <cellStyle name="Акцент1" xfId="794" builtinId="29" hidden="1"/>
    <cellStyle name="Акцент1" xfId="834" builtinId="29" hidden="1"/>
    <cellStyle name="Акцент1" xfId="873" builtinId="29" hidden="1"/>
    <cellStyle name="Акцент1" xfId="766" builtinId="29" hidden="1"/>
    <cellStyle name="Акцент1" xfId="958" builtinId="29" hidden="1"/>
    <cellStyle name="Акцент1" xfId="998" builtinId="29" hidden="1"/>
    <cellStyle name="Акцент1" xfId="1037" builtinId="29" hidden="1"/>
    <cellStyle name="Акцент1" xfId="926" builtinId="29" hidden="1"/>
    <cellStyle name="Акцент1" xfId="1128" builtinId="29" hidden="1"/>
    <cellStyle name="Акцент1" xfId="1168" builtinId="29" hidden="1"/>
    <cellStyle name="Акцент1" xfId="1207" builtinId="29" hidden="1"/>
    <cellStyle name="Акцент1" xfId="1098" builtinId="29" hidden="1"/>
    <cellStyle name="Акцент1" xfId="1297" builtinId="29" hidden="1"/>
    <cellStyle name="Акцент1" xfId="1337" builtinId="29" hidden="1"/>
    <cellStyle name="Акцент1" xfId="1376" builtinId="29" hidden="1"/>
    <cellStyle name="Акцент1" xfId="1267" builtinId="29" hidden="1"/>
    <cellStyle name="Акцент1" xfId="1466" builtinId="29" hidden="1"/>
    <cellStyle name="Акцент1" xfId="1506" builtinId="29" hidden="1"/>
    <cellStyle name="Акцент1" xfId="1545" builtinId="29" hidden="1"/>
    <cellStyle name="Акцент1" xfId="1438" builtinId="29" hidden="1"/>
    <cellStyle name="Акцент1" xfId="1634" builtinId="29" hidden="1"/>
    <cellStyle name="Акцент1" xfId="1674" builtinId="29" hidden="1"/>
    <cellStyle name="Акцент1" xfId="1713" builtinId="29" hidden="1"/>
    <cellStyle name="Акцент1" xfId="1606" builtinId="29" hidden="1"/>
    <cellStyle name="Акцент1" xfId="1802" builtinId="29" hidden="1"/>
    <cellStyle name="Акцент1" xfId="1842" builtinId="29" hidden="1"/>
    <cellStyle name="Акцент1" xfId="1881" builtinId="29" hidden="1"/>
    <cellStyle name="Акцент1" xfId="1774" builtinId="29" hidden="1"/>
    <cellStyle name="Акцент1" xfId="1970" builtinId="29" hidden="1"/>
    <cellStyle name="Акцент1" xfId="2010" builtinId="29" hidden="1"/>
    <cellStyle name="Акцент1" xfId="2049" builtinId="29" hidden="1"/>
    <cellStyle name="Акцент1" xfId="1942" builtinId="29" hidden="1"/>
    <cellStyle name="Акцент1" xfId="2138" builtinId="29" hidden="1"/>
    <cellStyle name="Акцент1" xfId="2178" builtinId="29" hidden="1"/>
    <cellStyle name="Акцент1" xfId="2217" builtinId="29" hidden="1"/>
    <cellStyle name="Акцент1" xfId="2110" builtinId="29" hidden="1"/>
    <cellStyle name="Акцент1" xfId="2306" builtinId="29" hidden="1"/>
    <cellStyle name="Акцент1" xfId="2346" builtinId="29" hidden="1"/>
    <cellStyle name="Акцент1" xfId="2385" builtinId="29" hidden="1"/>
    <cellStyle name="Акцент1" xfId="2278" builtinId="29" hidden="1"/>
    <cellStyle name="Акцент1" xfId="2469" builtinId="29" hidden="1"/>
    <cellStyle name="Акцент1" xfId="2509" builtinId="29" hidden="1"/>
    <cellStyle name="Акцент1" xfId="2548" builtinId="29" hidden="1"/>
    <cellStyle name="Акцент1" xfId="2438" builtinId="29" hidden="1"/>
    <cellStyle name="Акцент1" xfId="2612" builtinId="29" hidden="1"/>
    <cellStyle name="Акцент1" xfId="2652" builtinId="29" hidden="1"/>
    <cellStyle name="Акцент1" xfId="2691" builtinId="29" hidden="1"/>
    <cellStyle name="Акцент2" xfId="22" builtinId="33" hidden="1"/>
    <cellStyle name="Акцент2" xfId="90" builtinId="33" hidden="1"/>
    <cellStyle name="Акцент2" xfId="130" builtinId="33" hidden="1"/>
    <cellStyle name="Акцент2" xfId="169" builtinId="33" hidden="1"/>
    <cellStyle name="Акцент2" xfId="223" builtinId="33" hidden="1"/>
    <cellStyle name="Акцент2" xfId="291" builtinId="33" hidden="1"/>
    <cellStyle name="Акцент2" xfId="331" builtinId="33" hidden="1"/>
    <cellStyle name="Акцент2" xfId="370" builtinId="33" hidden="1"/>
    <cellStyle name="Акцент2" xfId="252" builtinId="33" hidden="1"/>
    <cellStyle name="Акцент2" xfId="462" builtinId="33" hidden="1"/>
    <cellStyle name="Акцент2" xfId="502" builtinId="33" hidden="1"/>
    <cellStyle name="Акцент2" xfId="541" builtinId="33" hidden="1"/>
    <cellStyle name="Акцент2" xfId="426" builtinId="33" hidden="1"/>
    <cellStyle name="Акцент2" xfId="630" builtinId="33" hidden="1"/>
    <cellStyle name="Акцент2" xfId="670" builtinId="33" hidden="1"/>
    <cellStyle name="Акцент2" xfId="709" builtinId="33" hidden="1"/>
    <cellStyle name="Акцент2" xfId="594" builtinId="33" hidden="1"/>
    <cellStyle name="Акцент2" xfId="798" builtinId="33" hidden="1"/>
    <cellStyle name="Акцент2" xfId="838" builtinId="33" hidden="1"/>
    <cellStyle name="Акцент2" xfId="877" builtinId="33" hidden="1"/>
    <cellStyle name="Акцент2" xfId="762" builtinId="33" hidden="1"/>
    <cellStyle name="Акцент2" xfId="962" builtinId="33" hidden="1"/>
    <cellStyle name="Акцент2" xfId="1002" builtinId="33" hidden="1"/>
    <cellStyle name="Акцент2" xfId="1041" builtinId="33" hidden="1"/>
    <cellStyle name="Акцент2" xfId="922" builtinId="33" hidden="1"/>
    <cellStyle name="Акцент2" xfId="1132" builtinId="33" hidden="1"/>
    <cellStyle name="Акцент2" xfId="1172" builtinId="33" hidden="1"/>
    <cellStyle name="Акцент2" xfId="1211" builtinId="33" hidden="1"/>
    <cellStyle name="Акцент2" xfId="1094" builtinId="33" hidden="1"/>
    <cellStyle name="Акцент2" xfId="1301" builtinId="33" hidden="1"/>
    <cellStyle name="Акцент2" xfId="1341" builtinId="33" hidden="1"/>
    <cellStyle name="Акцент2" xfId="1380" builtinId="33" hidden="1"/>
    <cellStyle name="Акцент2" xfId="1263" builtinId="33" hidden="1"/>
    <cellStyle name="Акцент2" xfId="1470" builtinId="33" hidden="1"/>
    <cellStyle name="Акцент2" xfId="1510" builtinId="33" hidden="1"/>
    <cellStyle name="Акцент2" xfId="1549" builtinId="33" hidden="1"/>
    <cellStyle name="Акцент2" xfId="1434" builtinId="33" hidden="1"/>
    <cellStyle name="Акцент2" xfId="1638" builtinId="33" hidden="1"/>
    <cellStyle name="Акцент2" xfId="1678" builtinId="33" hidden="1"/>
    <cellStyle name="Акцент2" xfId="1717" builtinId="33" hidden="1"/>
    <cellStyle name="Акцент2" xfId="1602" builtinId="33" hidden="1"/>
    <cellStyle name="Акцент2" xfId="1806" builtinId="33" hidden="1"/>
    <cellStyle name="Акцент2" xfId="1846" builtinId="33" hidden="1"/>
    <cellStyle name="Акцент2" xfId="1885" builtinId="33" hidden="1"/>
    <cellStyle name="Акцент2" xfId="1770" builtinId="33" hidden="1"/>
    <cellStyle name="Акцент2" xfId="1974" builtinId="33" hidden="1"/>
    <cellStyle name="Акцент2" xfId="2014" builtinId="33" hidden="1"/>
    <cellStyle name="Акцент2" xfId="2053" builtinId="33" hidden="1"/>
    <cellStyle name="Акцент2" xfId="1938" builtinId="33" hidden="1"/>
    <cellStyle name="Акцент2" xfId="2142" builtinId="33" hidden="1"/>
    <cellStyle name="Акцент2" xfId="2182" builtinId="33" hidden="1"/>
    <cellStyle name="Акцент2" xfId="2221" builtinId="33" hidden="1"/>
    <cellStyle name="Акцент2" xfId="2106" builtinId="33" hidden="1"/>
    <cellStyle name="Акцент2" xfId="2310" builtinId="33" hidden="1"/>
    <cellStyle name="Акцент2" xfId="2350" builtinId="33" hidden="1"/>
    <cellStyle name="Акцент2" xfId="2389" builtinId="33" hidden="1"/>
    <cellStyle name="Акцент2" xfId="2274" builtinId="33" hidden="1"/>
    <cellStyle name="Акцент2" xfId="2473" builtinId="33" hidden="1"/>
    <cellStyle name="Акцент2" xfId="2513" builtinId="33" hidden="1"/>
    <cellStyle name="Акцент2" xfId="2552" builtinId="33" hidden="1"/>
    <cellStyle name="Акцент2" xfId="2434" builtinId="33" hidden="1"/>
    <cellStyle name="Акцент2" xfId="2616" builtinId="33" hidden="1"/>
    <cellStyle name="Акцент2" xfId="2656" builtinId="33" hidden="1"/>
    <cellStyle name="Акцент2" xfId="2695" builtinId="33" hidden="1"/>
    <cellStyle name="Акцент3" xfId="26" builtinId="37" hidden="1"/>
    <cellStyle name="Акцент3" xfId="94" builtinId="37" hidden="1"/>
    <cellStyle name="Акцент3" xfId="134" builtinId="37" hidden="1"/>
    <cellStyle name="Акцент3" xfId="173" builtinId="37" hidden="1"/>
    <cellStyle name="Акцент3" xfId="227" builtinId="37" hidden="1"/>
    <cellStyle name="Акцент3" xfId="295" builtinId="37" hidden="1"/>
    <cellStyle name="Акцент3" xfId="335" builtinId="37" hidden="1"/>
    <cellStyle name="Акцент3" xfId="374" builtinId="37" hidden="1"/>
    <cellStyle name="Акцент3" xfId="248" builtinId="37" hidden="1"/>
    <cellStyle name="Акцент3" xfId="466" builtinId="37" hidden="1"/>
    <cellStyle name="Акцент3" xfId="506" builtinId="37" hidden="1"/>
    <cellStyle name="Акцент3" xfId="545" builtinId="37" hidden="1"/>
    <cellStyle name="Акцент3" xfId="422" builtinId="37" hidden="1"/>
    <cellStyle name="Акцент3" xfId="634" builtinId="37" hidden="1"/>
    <cellStyle name="Акцент3" xfId="674" builtinId="37" hidden="1"/>
    <cellStyle name="Акцент3" xfId="713" builtinId="37" hidden="1"/>
    <cellStyle name="Акцент3" xfId="590" builtinId="37" hidden="1"/>
    <cellStyle name="Акцент3" xfId="802" builtinId="37" hidden="1"/>
    <cellStyle name="Акцент3" xfId="842" builtinId="37" hidden="1"/>
    <cellStyle name="Акцент3" xfId="881" builtinId="37" hidden="1"/>
    <cellStyle name="Акцент3" xfId="758" builtinId="37" hidden="1"/>
    <cellStyle name="Акцент3" xfId="966" builtinId="37" hidden="1"/>
    <cellStyle name="Акцент3" xfId="1006" builtinId="37" hidden="1"/>
    <cellStyle name="Акцент3" xfId="1045" builtinId="37" hidden="1"/>
    <cellStyle name="Акцент3" xfId="918" builtinId="37" hidden="1"/>
    <cellStyle name="Акцент3" xfId="1136" builtinId="37" hidden="1"/>
    <cellStyle name="Акцент3" xfId="1176" builtinId="37" hidden="1"/>
    <cellStyle name="Акцент3" xfId="1215" builtinId="37" hidden="1"/>
    <cellStyle name="Акцент3" xfId="1090" builtinId="37" hidden="1"/>
    <cellStyle name="Акцент3" xfId="1305" builtinId="37" hidden="1"/>
    <cellStyle name="Акцент3" xfId="1345" builtinId="37" hidden="1"/>
    <cellStyle name="Акцент3" xfId="1384" builtinId="37" hidden="1"/>
    <cellStyle name="Акцент3" xfId="1259" builtinId="37" hidden="1"/>
    <cellStyle name="Акцент3" xfId="1474" builtinId="37" hidden="1"/>
    <cellStyle name="Акцент3" xfId="1514" builtinId="37" hidden="1"/>
    <cellStyle name="Акцент3" xfId="1553" builtinId="37" hidden="1"/>
    <cellStyle name="Акцент3" xfId="1430" builtinId="37" hidden="1"/>
    <cellStyle name="Акцент3" xfId="1642" builtinId="37" hidden="1"/>
    <cellStyle name="Акцент3" xfId="1682" builtinId="37" hidden="1"/>
    <cellStyle name="Акцент3" xfId="1721" builtinId="37" hidden="1"/>
    <cellStyle name="Акцент3" xfId="1598" builtinId="37" hidden="1"/>
    <cellStyle name="Акцент3" xfId="1810" builtinId="37" hidden="1"/>
    <cellStyle name="Акцент3" xfId="1850" builtinId="37" hidden="1"/>
    <cellStyle name="Акцент3" xfId="1889" builtinId="37" hidden="1"/>
    <cellStyle name="Акцент3" xfId="1766" builtinId="37" hidden="1"/>
    <cellStyle name="Акцент3" xfId="1978" builtinId="37" hidden="1"/>
    <cellStyle name="Акцент3" xfId="2018" builtinId="37" hidden="1"/>
    <cellStyle name="Акцент3" xfId="2057" builtinId="37" hidden="1"/>
    <cellStyle name="Акцент3" xfId="1934" builtinId="37" hidden="1"/>
    <cellStyle name="Акцент3" xfId="2146" builtinId="37" hidden="1"/>
    <cellStyle name="Акцент3" xfId="2186" builtinId="37" hidden="1"/>
    <cellStyle name="Акцент3" xfId="2225" builtinId="37" hidden="1"/>
    <cellStyle name="Акцент3" xfId="2102" builtinId="37" hidden="1"/>
    <cellStyle name="Акцент3" xfId="2314" builtinId="37" hidden="1"/>
    <cellStyle name="Акцент3" xfId="2354" builtinId="37" hidden="1"/>
    <cellStyle name="Акцент3" xfId="2393" builtinId="37" hidden="1"/>
    <cellStyle name="Акцент3" xfId="2270" builtinId="37" hidden="1"/>
    <cellStyle name="Акцент3" xfId="2477" builtinId="37" hidden="1"/>
    <cellStyle name="Акцент3" xfId="2517" builtinId="37" hidden="1"/>
    <cellStyle name="Акцент3" xfId="2556" builtinId="37" hidden="1"/>
    <cellStyle name="Акцент3" xfId="2430" builtinId="37" hidden="1"/>
    <cellStyle name="Акцент3" xfId="2620" builtinId="37" hidden="1"/>
    <cellStyle name="Акцент3" xfId="2660" builtinId="37" hidden="1"/>
    <cellStyle name="Акцент3" xfId="2699" builtinId="37" hidden="1"/>
    <cellStyle name="Акцент4" xfId="30" builtinId="41" hidden="1"/>
    <cellStyle name="Акцент4" xfId="98" builtinId="41" hidden="1"/>
    <cellStyle name="Акцент4" xfId="138" builtinId="41" hidden="1"/>
    <cellStyle name="Акцент4" xfId="177" builtinId="41" hidden="1"/>
    <cellStyle name="Акцент4" xfId="231" builtinId="41" hidden="1"/>
    <cellStyle name="Акцент4" xfId="299" builtinId="41" hidden="1"/>
    <cellStyle name="Акцент4" xfId="339" builtinId="41" hidden="1"/>
    <cellStyle name="Акцент4" xfId="378" builtinId="41" hidden="1"/>
    <cellStyle name="Акцент4" xfId="244" builtinId="41" hidden="1"/>
    <cellStyle name="Акцент4" xfId="470" builtinId="41" hidden="1"/>
    <cellStyle name="Акцент4" xfId="510" builtinId="41" hidden="1"/>
    <cellStyle name="Акцент4" xfId="549" builtinId="41" hidden="1"/>
    <cellStyle name="Акцент4" xfId="418" builtinId="41" hidden="1"/>
    <cellStyle name="Акцент4" xfId="638" builtinId="41" hidden="1"/>
    <cellStyle name="Акцент4" xfId="678" builtinId="41" hidden="1"/>
    <cellStyle name="Акцент4" xfId="717" builtinId="41" hidden="1"/>
    <cellStyle name="Акцент4" xfId="586" builtinId="41" hidden="1"/>
    <cellStyle name="Акцент4" xfId="806" builtinId="41" hidden="1"/>
    <cellStyle name="Акцент4" xfId="846" builtinId="41" hidden="1"/>
    <cellStyle name="Акцент4" xfId="885" builtinId="41" hidden="1"/>
    <cellStyle name="Акцент4" xfId="754" builtinId="41" hidden="1"/>
    <cellStyle name="Акцент4" xfId="970" builtinId="41" hidden="1"/>
    <cellStyle name="Акцент4" xfId="1010" builtinId="41" hidden="1"/>
    <cellStyle name="Акцент4" xfId="1049" builtinId="41" hidden="1"/>
    <cellStyle name="Акцент4" xfId="1073" builtinId="41" hidden="1"/>
    <cellStyle name="Акцент4" xfId="1140" builtinId="41" hidden="1"/>
    <cellStyle name="Акцент4" xfId="1180" builtinId="41" hidden="1"/>
    <cellStyle name="Акцент4" xfId="1219" builtinId="41" hidden="1"/>
    <cellStyle name="Акцент4" xfId="1086" builtinId="41" hidden="1"/>
    <cellStyle name="Акцент4" xfId="1309" builtinId="41" hidden="1"/>
    <cellStyle name="Акцент4" xfId="1349" builtinId="41" hidden="1"/>
    <cellStyle name="Акцент4" xfId="1388" builtinId="41" hidden="1"/>
    <cellStyle name="Акцент4" xfId="1255" builtinId="41" hidden="1"/>
    <cellStyle name="Акцент4" xfId="1478" builtinId="41" hidden="1"/>
    <cellStyle name="Акцент4" xfId="1518" builtinId="41" hidden="1"/>
    <cellStyle name="Акцент4" xfId="1557" builtinId="41" hidden="1"/>
    <cellStyle name="Акцент4" xfId="1426" builtinId="41" hidden="1"/>
    <cellStyle name="Акцент4" xfId="1646" builtinId="41" hidden="1"/>
    <cellStyle name="Акцент4" xfId="1686" builtinId="41" hidden="1"/>
    <cellStyle name="Акцент4" xfId="1725" builtinId="41" hidden="1"/>
    <cellStyle name="Акцент4" xfId="1594" builtinId="41" hidden="1"/>
    <cellStyle name="Акцент4" xfId="1814" builtinId="41" hidden="1"/>
    <cellStyle name="Акцент4" xfId="1854" builtinId="41" hidden="1"/>
    <cellStyle name="Акцент4" xfId="1893" builtinId="41" hidden="1"/>
    <cellStyle name="Акцент4" xfId="1762" builtinId="41" hidden="1"/>
    <cellStyle name="Акцент4" xfId="1982" builtinId="41" hidden="1"/>
    <cellStyle name="Акцент4" xfId="2022" builtinId="41" hidden="1"/>
    <cellStyle name="Акцент4" xfId="2061" builtinId="41" hidden="1"/>
    <cellStyle name="Акцент4" xfId="1930" builtinId="41" hidden="1"/>
    <cellStyle name="Акцент4" xfId="2150" builtinId="41" hidden="1"/>
    <cellStyle name="Акцент4" xfId="2190" builtinId="41" hidden="1"/>
    <cellStyle name="Акцент4" xfId="2229" builtinId="41" hidden="1"/>
    <cellStyle name="Акцент4" xfId="2098" builtinId="41" hidden="1"/>
    <cellStyle name="Акцент4" xfId="2318" builtinId="41" hidden="1"/>
    <cellStyle name="Акцент4" xfId="2358" builtinId="41" hidden="1"/>
    <cellStyle name="Акцент4" xfId="2397" builtinId="41" hidden="1"/>
    <cellStyle name="Акцент4" xfId="2266" builtinId="41" hidden="1"/>
    <cellStyle name="Акцент4" xfId="2481" builtinId="41" hidden="1"/>
    <cellStyle name="Акцент4" xfId="2521" builtinId="41" hidden="1"/>
    <cellStyle name="Акцент4" xfId="2560" builtinId="41" hidden="1"/>
    <cellStyle name="Акцент4" xfId="2584" builtinId="41" hidden="1"/>
    <cellStyle name="Акцент4" xfId="2624" builtinId="41" hidden="1"/>
    <cellStyle name="Акцент4" xfId="2664" builtinId="41" hidden="1"/>
    <cellStyle name="Акцент4" xfId="2703" builtinId="41" hidden="1"/>
    <cellStyle name="Акцент5" xfId="34" builtinId="45" hidden="1"/>
    <cellStyle name="Акцент5" xfId="102" builtinId="45" hidden="1"/>
    <cellStyle name="Акцент5" xfId="142" builtinId="45" hidden="1"/>
    <cellStyle name="Акцент5" xfId="181" builtinId="45" hidden="1"/>
    <cellStyle name="Акцент5" xfId="235" builtinId="45" hidden="1"/>
    <cellStyle name="Акцент5" xfId="303" builtinId="45" hidden="1"/>
    <cellStyle name="Акцент5" xfId="343" builtinId="45" hidden="1"/>
    <cellStyle name="Акцент5" xfId="382" builtinId="45" hidden="1"/>
    <cellStyle name="Акцент5" xfId="406" builtinId="45" hidden="1"/>
    <cellStyle name="Акцент5" xfId="474" builtinId="45" hidden="1"/>
    <cellStyle name="Акцент5" xfId="514" builtinId="45" hidden="1"/>
    <cellStyle name="Акцент5" xfId="553" builtinId="45" hidden="1"/>
    <cellStyle name="Акцент5" xfId="574" builtinId="45" hidden="1"/>
    <cellStyle name="Акцент5" xfId="642" builtinId="45" hidden="1"/>
    <cellStyle name="Акцент5" xfId="682" builtinId="45" hidden="1"/>
    <cellStyle name="Акцент5" xfId="721" builtinId="45" hidden="1"/>
    <cellStyle name="Акцент5" xfId="742" builtinId="45" hidden="1"/>
    <cellStyle name="Акцент5" xfId="810" builtinId="45" hidden="1"/>
    <cellStyle name="Акцент5" xfId="850" builtinId="45" hidden="1"/>
    <cellStyle name="Акцент5" xfId="889" builtinId="45" hidden="1"/>
    <cellStyle name="Акцент5" xfId="909" builtinId="45" hidden="1"/>
    <cellStyle name="Акцент5" xfId="974" builtinId="45" hidden="1"/>
    <cellStyle name="Акцент5" xfId="1014" builtinId="45" hidden="1"/>
    <cellStyle name="Акцент5" xfId="1053" builtinId="45" hidden="1"/>
    <cellStyle name="Акцент5" xfId="1077" builtinId="45" hidden="1"/>
    <cellStyle name="Акцент5" xfId="1144" builtinId="45" hidden="1"/>
    <cellStyle name="Акцент5" xfId="1184" builtinId="45" hidden="1"/>
    <cellStyle name="Акцент5" xfId="1223" builtinId="45" hidden="1"/>
    <cellStyle name="Акцент5" xfId="1245" builtinId="45" hidden="1"/>
    <cellStyle name="Акцент5" xfId="1313" builtinId="45" hidden="1"/>
    <cellStyle name="Акцент5" xfId="1353" builtinId="45" hidden="1"/>
    <cellStyle name="Акцент5" xfId="1392" builtinId="45" hidden="1"/>
    <cellStyle name="Акцент5" xfId="1414" builtinId="45" hidden="1"/>
    <cellStyle name="Акцент5" xfId="1482" builtinId="45" hidden="1"/>
    <cellStyle name="Акцент5" xfId="1522" builtinId="45" hidden="1"/>
    <cellStyle name="Акцент5" xfId="1561" builtinId="45" hidden="1"/>
    <cellStyle name="Акцент5" xfId="1582" builtinId="45" hidden="1"/>
    <cellStyle name="Акцент5" xfId="1650" builtinId="45" hidden="1"/>
    <cellStyle name="Акцент5" xfId="1690" builtinId="45" hidden="1"/>
    <cellStyle name="Акцент5" xfId="1729" builtinId="45" hidden="1"/>
    <cellStyle name="Акцент5" xfId="1750" builtinId="45" hidden="1"/>
    <cellStyle name="Акцент5" xfId="1818" builtinId="45" hidden="1"/>
    <cellStyle name="Акцент5" xfId="1858" builtinId="45" hidden="1"/>
    <cellStyle name="Акцент5" xfId="1897" builtinId="45" hidden="1"/>
    <cellStyle name="Акцент5" xfId="1918" builtinId="45" hidden="1"/>
    <cellStyle name="Акцент5" xfId="1986" builtinId="45" hidden="1"/>
    <cellStyle name="Акцент5" xfId="2026" builtinId="45" hidden="1"/>
    <cellStyle name="Акцент5" xfId="2065" builtinId="45" hidden="1"/>
    <cellStyle name="Акцент5" xfId="2086" builtinId="45" hidden="1"/>
    <cellStyle name="Акцент5" xfId="2154" builtinId="45" hidden="1"/>
    <cellStyle name="Акцент5" xfId="2194" builtinId="45" hidden="1"/>
    <cellStyle name="Акцент5" xfId="2233" builtinId="45" hidden="1"/>
    <cellStyle name="Акцент5" xfId="2254" builtinId="45" hidden="1"/>
    <cellStyle name="Акцент5" xfId="2322" builtinId="45" hidden="1"/>
    <cellStyle name="Акцент5" xfId="2362" builtinId="45" hidden="1"/>
    <cellStyle name="Акцент5" xfId="2401" builtinId="45" hidden="1"/>
    <cellStyle name="Акцент5" xfId="2421" builtinId="45" hidden="1"/>
    <cellStyle name="Акцент5" xfId="2485" builtinId="45" hidden="1"/>
    <cellStyle name="Акцент5" xfId="2525" builtinId="45" hidden="1"/>
    <cellStyle name="Акцент5" xfId="2564" builtinId="45" hidden="1"/>
    <cellStyle name="Акцент5" xfId="2588" builtinId="45" hidden="1"/>
    <cellStyle name="Акцент5" xfId="2628" builtinId="45" hidden="1"/>
    <cellStyle name="Акцент5" xfId="2668" builtinId="45" hidden="1"/>
    <cellStyle name="Акцент5" xfId="2707" builtinId="45" hidden="1"/>
    <cellStyle name="Акцент6" xfId="38" builtinId="49" hidden="1"/>
    <cellStyle name="Акцент6" xfId="106" builtinId="49" hidden="1"/>
    <cellStyle name="Акцент6" xfId="146" builtinId="49" hidden="1"/>
    <cellStyle name="Акцент6" xfId="185" builtinId="49" hidden="1"/>
    <cellStyle name="Акцент6" xfId="239" builtinId="49" hidden="1"/>
    <cellStyle name="Акцент6" xfId="307" builtinId="49" hidden="1"/>
    <cellStyle name="Акцент6" xfId="347" builtinId="49" hidden="1"/>
    <cellStyle name="Акцент6" xfId="386" builtinId="49" hidden="1"/>
    <cellStyle name="Акцент6" xfId="410" builtinId="49" hidden="1"/>
    <cellStyle name="Акцент6" xfId="478" builtinId="49" hidden="1"/>
    <cellStyle name="Акцент6" xfId="518" builtinId="49" hidden="1"/>
    <cellStyle name="Акцент6" xfId="557" builtinId="49" hidden="1"/>
    <cellStyle name="Акцент6" xfId="578" builtinId="49" hidden="1"/>
    <cellStyle name="Акцент6" xfId="646" builtinId="49" hidden="1"/>
    <cellStyle name="Акцент6" xfId="686" builtinId="49" hidden="1"/>
    <cellStyle name="Акцент6" xfId="725" builtinId="49" hidden="1"/>
    <cellStyle name="Акцент6" xfId="746" builtinId="49" hidden="1"/>
    <cellStyle name="Акцент6" xfId="814" builtinId="49" hidden="1"/>
    <cellStyle name="Акцент6" xfId="854" builtinId="49" hidden="1"/>
    <cellStyle name="Акцент6" xfId="893" builtinId="49" hidden="1"/>
    <cellStyle name="Акцент6" xfId="913" builtinId="49" hidden="1"/>
    <cellStyle name="Акцент6" xfId="978" builtinId="49" hidden="1"/>
    <cellStyle name="Акцент6" xfId="1018" builtinId="49" hidden="1"/>
    <cellStyle name="Акцент6" xfId="1057" builtinId="49" hidden="1"/>
    <cellStyle name="Акцент6" xfId="1081" builtinId="49" hidden="1"/>
    <cellStyle name="Акцент6" xfId="1148" builtinId="49" hidden="1"/>
    <cellStyle name="Акцент6" xfId="1188" builtinId="49" hidden="1"/>
    <cellStyle name="Акцент6" xfId="1227" builtinId="49" hidden="1"/>
    <cellStyle name="Акцент6" xfId="1249" builtinId="49" hidden="1"/>
    <cellStyle name="Акцент6" xfId="1317" builtinId="49" hidden="1"/>
    <cellStyle name="Акцент6" xfId="1357" builtinId="49" hidden="1"/>
    <cellStyle name="Акцент6" xfId="1396" builtinId="49" hidden="1"/>
    <cellStyle name="Акцент6" xfId="1418" builtinId="49" hidden="1"/>
    <cellStyle name="Акцент6" xfId="1486" builtinId="49" hidden="1"/>
    <cellStyle name="Акцент6" xfId="1526" builtinId="49" hidden="1"/>
    <cellStyle name="Акцент6" xfId="1565" builtinId="49" hidden="1"/>
    <cellStyle name="Акцент6" xfId="1586" builtinId="49" hidden="1"/>
    <cellStyle name="Акцент6" xfId="1654" builtinId="49" hidden="1"/>
    <cellStyle name="Акцент6" xfId="1694" builtinId="49" hidden="1"/>
    <cellStyle name="Акцент6" xfId="1733" builtinId="49" hidden="1"/>
    <cellStyle name="Акцент6" xfId="1754" builtinId="49" hidden="1"/>
    <cellStyle name="Акцент6" xfId="1822" builtinId="49" hidden="1"/>
    <cellStyle name="Акцент6" xfId="1862" builtinId="49" hidden="1"/>
    <cellStyle name="Акцент6" xfId="1901" builtinId="49" hidden="1"/>
    <cellStyle name="Акцент6" xfId="1922" builtinId="49" hidden="1"/>
    <cellStyle name="Акцент6" xfId="1990" builtinId="49" hidden="1"/>
    <cellStyle name="Акцент6" xfId="2030" builtinId="49" hidden="1"/>
    <cellStyle name="Акцент6" xfId="2069" builtinId="49" hidden="1"/>
    <cellStyle name="Акцент6" xfId="2090" builtinId="49" hidden="1"/>
    <cellStyle name="Акцент6" xfId="2158" builtinId="49" hidden="1"/>
    <cellStyle name="Акцент6" xfId="2198" builtinId="49" hidden="1"/>
    <cellStyle name="Акцент6" xfId="2237" builtinId="49" hidden="1"/>
    <cellStyle name="Акцент6" xfId="2258" builtinId="49" hidden="1"/>
    <cellStyle name="Акцент6" xfId="2326" builtinId="49" hidden="1"/>
    <cellStyle name="Акцент6" xfId="2366" builtinId="49" hidden="1"/>
    <cellStyle name="Акцент6" xfId="2405" builtinId="49" hidden="1"/>
    <cellStyle name="Акцент6" xfId="2425" builtinId="49" hidden="1"/>
    <cellStyle name="Акцент6" xfId="2489" builtinId="49" hidden="1"/>
    <cellStyle name="Акцент6" xfId="2529" builtinId="49" hidden="1"/>
    <cellStyle name="Акцент6" xfId="2568" builtinId="49" hidden="1"/>
    <cellStyle name="Акцент6" xfId="2592" builtinId="49" hidden="1"/>
    <cellStyle name="Акцент6" xfId="2632" builtinId="49" hidden="1"/>
    <cellStyle name="Акцент6" xfId="2672" builtinId="49" hidden="1"/>
    <cellStyle name="Акцент6" xfId="2711" builtinId="49" hidden="1"/>
    <cellStyle name="Вывод" xfId="11" builtinId="21" hidden="1"/>
    <cellStyle name="Вывод" xfId="79" builtinId="21" hidden="1"/>
    <cellStyle name="Вывод" xfId="118" builtinId="21" hidden="1"/>
    <cellStyle name="Вывод" xfId="158" builtinId="21" hidden="1"/>
    <cellStyle name="Вывод" xfId="212" builtinId="21" hidden="1"/>
    <cellStyle name="Вывод" xfId="280" builtinId="21" hidden="1"/>
    <cellStyle name="Вывод" xfId="319" builtinId="21" hidden="1"/>
    <cellStyle name="Вывод" xfId="359" builtinId="21" hidden="1"/>
    <cellStyle name="Вывод" xfId="263" builtinId="21" hidden="1"/>
    <cellStyle name="Вывод" xfId="451" builtinId="21" hidden="1"/>
    <cellStyle name="Вывод" xfId="490" builtinId="21" hidden="1"/>
    <cellStyle name="Вывод" xfId="530" builtinId="21" hidden="1"/>
    <cellStyle name="Вывод" xfId="437" builtinId="21" hidden="1"/>
    <cellStyle name="Вывод" xfId="619" builtinId="21" hidden="1"/>
    <cellStyle name="Вывод" xfId="658" builtinId="21" hidden="1"/>
    <cellStyle name="Вывод" xfId="698" builtinId="21" hidden="1"/>
    <cellStyle name="Вывод" xfId="605" builtinId="21" hidden="1"/>
    <cellStyle name="Вывод" xfId="787" builtinId="21" hidden="1"/>
    <cellStyle name="Вывод" xfId="826" builtinId="21" hidden="1"/>
    <cellStyle name="Вывод" xfId="866" builtinId="21" hidden="1"/>
    <cellStyle name="Вывод" xfId="773" builtinId="21" hidden="1"/>
    <cellStyle name="Вывод" xfId="951" builtinId="21" hidden="1"/>
    <cellStyle name="Вывод" xfId="990" builtinId="21" hidden="1"/>
    <cellStyle name="Вывод" xfId="1030" builtinId="21" hidden="1"/>
    <cellStyle name="Вывод" xfId="933" builtinId="21" hidden="1"/>
    <cellStyle name="Вывод" xfId="1121" builtinId="21" hidden="1"/>
    <cellStyle name="Вывод" xfId="1160" builtinId="21" hidden="1"/>
    <cellStyle name="Вывод" xfId="1200" builtinId="21" hidden="1"/>
    <cellStyle name="Вывод" xfId="1105" builtinId="21" hidden="1"/>
    <cellStyle name="Вывод" xfId="1290" builtinId="21" hidden="1"/>
    <cellStyle name="Вывод" xfId="1329" builtinId="21" hidden="1"/>
    <cellStyle name="Вывод" xfId="1369" builtinId="21" hidden="1"/>
    <cellStyle name="Вывод" xfId="1274" builtinId="21" hidden="1"/>
    <cellStyle name="Вывод" xfId="1459" builtinId="21" hidden="1"/>
    <cellStyle name="Вывод" xfId="1498" builtinId="21" hidden="1"/>
    <cellStyle name="Вывод" xfId="1538" builtinId="21" hidden="1"/>
    <cellStyle name="Вывод" xfId="1445" builtinId="21" hidden="1"/>
    <cellStyle name="Вывод" xfId="1627" builtinId="21" hidden="1"/>
    <cellStyle name="Вывод" xfId="1666" builtinId="21" hidden="1"/>
    <cellStyle name="Вывод" xfId="1706" builtinId="21" hidden="1"/>
    <cellStyle name="Вывод" xfId="1613" builtinId="21" hidden="1"/>
    <cellStyle name="Вывод" xfId="1795" builtinId="21" hidden="1"/>
    <cellStyle name="Вывод" xfId="1834" builtinId="21" hidden="1"/>
    <cellStyle name="Вывод" xfId="1874" builtinId="21" hidden="1"/>
    <cellStyle name="Вывод" xfId="1781" builtinId="21" hidden="1"/>
    <cellStyle name="Вывод" xfId="1963" builtinId="21" hidden="1"/>
    <cellStyle name="Вывод" xfId="2002" builtinId="21" hidden="1"/>
    <cellStyle name="Вывод" xfId="2042" builtinId="21" hidden="1"/>
    <cellStyle name="Вывод" xfId="1949" builtinId="21" hidden="1"/>
    <cellStyle name="Вывод" xfId="2131" builtinId="21" hidden="1"/>
    <cellStyle name="Вывод" xfId="2170" builtinId="21" hidden="1"/>
    <cellStyle name="Вывод" xfId="2210" builtinId="21" hidden="1"/>
    <cellStyle name="Вывод" xfId="2117" builtinId="21" hidden="1"/>
    <cellStyle name="Вывод" xfId="2299" builtinId="21" hidden="1"/>
    <cellStyle name="Вывод" xfId="2338" builtinId="21" hidden="1"/>
    <cellStyle name="Вывод" xfId="2378" builtinId="21" hidden="1"/>
    <cellStyle name="Вывод" xfId="2285" builtinId="21" hidden="1"/>
    <cellStyle name="Вывод" xfId="2462" builtinId="21" hidden="1"/>
    <cellStyle name="Вывод" xfId="2501" builtinId="21" hidden="1"/>
    <cellStyle name="Вывод" xfId="2541" builtinId="21" hidden="1"/>
    <cellStyle name="Вывод" xfId="2445" builtinId="21" hidden="1"/>
    <cellStyle name="Вывод" xfId="2605" builtinId="21" hidden="1"/>
    <cellStyle name="Вывод" xfId="2644" builtinId="21" hidden="1"/>
    <cellStyle name="Вывод" xfId="2684" builtinId="21" hidden="1"/>
    <cellStyle name="Вычисление" xfId="12" builtinId="22" hidden="1"/>
    <cellStyle name="Вычисление" xfId="80" builtinId="22" hidden="1"/>
    <cellStyle name="Вычисление" xfId="119" builtinId="22" hidden="1"/>
    <cellStyle name="Вычисление" xfId="159" builtinId="22" hidden="1"/>
    <cellStyle name="Вычисление" xfId="213" builtinId="22" hidden="1"/>
    <cellStyle name="Вычисление" xfId="281" builtinId="22" hidden="1"/>
    <cellStyle name="Вычисление" xfId="320" builtinId="22" hidden="1"/>
    <cellStyle name="Вычисление" xfId="360" builtinId="22" hidden="1"/>
    <cellStyle name="Вычисление" xfId="262" builtinId="22" hidden="1"/>
    <cellStyle name="Вычисление" xfId="452" builtinId="22" hidden="1"/>
    <cellStyle name="Вычисление" xfId="491" builtinId="22" hidden="1"/>
    <cellStyle name="Вычисление" xfId="531" builtinId="22" hidden="1"/>
    <cellStyle name="Вычисление" xfId="436" builtinId="22" hidden="1"/>
    <cellStyle name="Вычисление" xfId="620" builtinId="22" hidden="1"/>
    <cellStyle name="Вычисление" xfId="659" builtinId="22" hidden="1"/>
    <cellStyle name="Вычисление" xfId="699" builtinId="22" hidden="1"/>
    <cellStyle name="Вычисление" xfId="604" builtinId="22" hidden="1"/>
    <cellStyle name="Вычисление" xfId="788" builtinId="22" hidden="1"/>
    <cellStyle name="Вычисление" xfId="827" builtinId="22" hidden="1"/>
    <cellStyle name="Вычисление" xfId="867" builtinId="22" hidden="1"/>
    <cellStyle name="Вычисление" xfId="772" builtinId="22" hidden="1"/>
    <cellStyle name="Вычисление" xfId="952" builtinId="22" hidden="1"/>
    <cellStyle name="Вычисление" xfId="991" builtinId="22" hidden="1"/>
    <cellStyle name="Вычисление" xfId="1031" builtinId="22" hidden="1"/>
    <cellStyle name="Вычисление" xfId="932" builtinId="22" hidden="1"/>
    <cellStyle name="Вычисление" xfId="1122" builtinId="22" hidden="1"/>
    <cellStyle name="Вычисление" xfId="1161" builtinId="22" hidden="1"/>
    <cellStyle name="Вычисление" xfId="1201" builtinId="22" hidden="1"/>
    <cellStyle name="Вычисление" xfId="1104" builtinId="22" hidden="1"/>
    <cellStyle name="Вычисление" xfId="1291" builtinId="22" hidden="1"/>
    <cellStyle name="Вычисление" xfId="1330" builtinId="22" hidden="1"/>
    <cellStyle name="Вычисление" xfId="1370" builtinId="22" hidden="1"/>
    <cellStyle name="Вычисление" xfId="1273" builtinId="22" hidden="1"/>
    <cellStyle name="Вычисление" xfId="1460" builtinId="22" hidden="1"/>
    <cellStyle name="Вычисление" xfId="1499" builtinId="22" hidden="1"/>
    <cellStyle name="Вычисление" xfId="1539" builtinId="22" hidden="1"/>
    <cellStyle name="Вычисление" xfId="1444" builtinId="22" hidden="1"/>
    <cellStyle name="Вычисление" xfId="1628" builtinId="22" hidden="1"/>
    <cellStyle name="Вычисление" xfId="1667" builtinId="22" hidden="1"/>
    <cellStyle name="Вычисление" xfId="1707" builtinId="22" hidden="1"/>
    <cellStyle name="Вычисление" xfId="1612" builtinId="22" hidden="1"/>
    <cellStyle name="Вычисление" xfId="1796" builtinId="22" hidden="1"/>
    <cellStyle name="Вычисление" xfId="1835" builtinId="22" hidden="1"/>
    <cellStyle name="Вычисление" xfId="1875" builtinId="22" hidden="1"/>
    <cellStyle name="Вычисление" xfId="1780" builtinId="22" hidden="1"/>
    <cellStyle name="Вычисление" xfId="1964" builtinId="22" hidden="1"/>
    <cellStyle name="Вычисление" xfId="2003" builtinId="22" hidden="1"/>
    <cellStyle name="Вычисление" xfId="2043" builtinId="22" hidden="1"/>
    <cellStyle name="Вычисление" xfId="1948" builtinId="22" hidden="1"/>
    <cellStyle name="Вычисление" xfId="2132" builtinId="22" hidden="1"/>
    <cellStyle name="Вычисление" xfId="2171" builtinId="22" hidden="1"/>
    <cellStyle name="Вычисление" xfId="2211" builtinId="22" hidden="1"/>
    <cellStyle name="Вычисление" xfId="2116" builtinId="22" hidden="1"/>
    <cellStyle name="Вычисление" xfId="2300" builtinId="22" hidden="1"/>
    <cellStyle name="Вычисление" xfId="2339" builtinId="22" hidden="1"/>
    <cellStyle name="Вычисление" xfId="2379" builtinId="22" hidden="1"/>
    <cellStyle name="Вычисление" xfId="2284" builtinId="22" hidden="1"/>
    <cellStyle name="Вычисление" xfId="2463" builtinId="22" hidden="1"/>
    <cellStyle name="Вычисление" xfId="2502" builtinId="22" hidden="1"/>
    <cellStyle name="Вычисление" xfId="2542" builtinId="22" hidden="1"/>
    <cellStyle name="Вычисление" xfId="2444" builtinId="22" hidden="1"/>
    <cellStyle name="Вычисление" xfId="2606" builtinId="22" hidden="1"/>
    <cellStyle name="Вычисление" xfId="2645" builtinId="22" hidden="1"/>
    <cellStyle name="Вычисление" xfId="2685" builtinId="22" hidden="1"/>
    <cellStyle name="Гиперссылка 5" xfId="66"/>
    <cellStyle name="Заголовок 1" xfId="4" builtinId="16" hidden="1"/>
    <cellStyle name="Заголовок 1" xfId="72" builtinId="16" hidden="1"/>
    <cellStyle name="Заголовок 1" xfId="111" builtinId="16" hidden="1"/>
    <cellStyle name="Заголовок 1" xfId="151" builtinId="16" hidden="1"/>
    <cellStyle name="Заголовок 1" xfId="205" builtinId="16" hidden="1"/>
    <cellStyle name="Заголовок 1" xfId="273" builtinId="16" hidden="1"/>
    <cellStyle name="Заголовок 1" xfId="312" builtinId="16" hidden="1"/>
    <cellStyle name="Заголовок 1" xfId="352" builtinId="16" hidden="1"/>
    <cellStyle name="Заголовок 1" xfId="269" builtinId="16" hidden="1"/>
    <cellStyle name="Заголовок 1" xfId="444" builtinId="16" hidden="1"/>
    <cellStyle name="Заголовок 1" xfId="483" builtinId="16" hidden="1"/>
    <cellStyle name="Заголовок 1" xfId="523" builtinId="16" hidden="1"/>
    <cellStyle name="Заголовок 1" xfId="414" builtinId="16" hidden="1"/>
    <cellStyle name="Заголовок 1" xfId="612" builtinId="16" hidden="1"/>
    <cellStyle name="Заголовок 1" xfId="651" builtinId="16" hidden="1"/>
    <cellStyle name="Заголовок 1" xfId="691" builtinId="16" hidden="1"/>
    <cellStyle name="Заголовок 1" xfId="582" builtinId="16" hidden="1"/>
    <cellStyle name="Заголовок 1" xfId="780" builtinId="16" hidden="1"/>
    <cellStyle name="Заголовок 1" xfId="819" builtinId="16" hidden="1"/>
    <cellStyle name="Заголовок 1" xfId="859" builtinId="16" hidden="1"/>
    <cellStyle name="Заголовок 1" xfId="750" builtinId="16" hidden="1"/>
    <cellStyle name="Заголовок 1" xfId="944" builtinId="16" hidden="1"/>
    <cellStyle name="Заголовок 1" xfId="983" builtinId="16" hidden="1"/>
    <cellStyle name="Заголовок 1" xfId="1023" builtinId="16" hidden="1"/>
    <cellStyle name="Заголовок 1" xfId="940" builtinId="16" hidden="1"/>
    <cellStyle name="Заголовок 1" xfId="1114" builtinId="16" hidden="1"/>
    <cellStyle name="Заголовок 1" xfId="1153" builtinId="16" hidden="1"/>
    <cellStyle name="Заголовок 1" xfId="1193" builtinId="16" hidden="1"/>
    <cellStyle name="Заголовок 1" xfId="1111" builtinId="16" hidden="1"/>
    <cellStyle name="Заголовок 1" xfId="1283" builtinId="16" hidden="1"/>
    <cellStyle name="Заголовок 1" xfId="1322" builtinId="16" hidden="1"/>
    <cellStyle name="Заголовок 1" xfId="1362" builtinId="16" hidden="1"/>
    <cellStyle name="Заголовок 1" xfId="1280" builtinId="16" hidden="1"/>
    <cellStyle name="Заголовок 1" xfId="1452" builtinId="16" hidden="1"/>
    <cellStyle name="Заголовок 1" xfId="1491" builtinId="16" hidden="1"/>
    <cellStyle name="Заголовок 1" xfId="1531" builtinId="16" hidden="1"/>
    <cellStyle name="Заголовок 1" xfId="1422" builtinId="16" hidden="1"/>
    <cellStyle name="Заголовок 1" xfId="1620" builtinId="16" hidden="1"/>
    <cellStyle name="Заголовок 1" xfId="1659" builtinId="16" hidden="1"/>
    <cellStyle name="Заголовок 1" xfId="1699" builtinId="16" hidden="1"/>
    <cellStyle name="Заголовок 1" xfId="1590" builtinId="16" hidden="1"/>
    <cellStyle name="Заголовок 1" xfId="1788" builtinId="16" hidden="1"/>
    <cellStyle name="Заголовок 1" xfId="1827" builtinId="16" hidden="1"/>
    <cellStyle name="Заголовок 1" xfId="1867" builtinId="16" hidden="1"/>
    <cellStyle name="Заголовок 1" xfId="1758" builtinId="16" hidden="1"/>
    <cellStyle name="Заголовок 1" xfId="1956" builtinId="16" hidden="1"/>
    <cellStyle name="Заголовок 1" xfId="1995" builtinId="16" hidden="1"/>
    <cellStyle name="Заголовок 1" xfId="2035" builtinId="16" hidden="1"/>
    <cellStyle name="Заголовок 1" xfId="1926" builtinId="16" hidden="1"/>
    <cellStyle name="Заголовок 1" xfId="2124" builtinId="16" hidden="1"/>
    <cellStyle name="Заголовок 1" xfId="2163" builtinId="16" hidden="1"/>
    <cellStyle name="Заголовок 1" xfId="2203" builtinId="16" hidden="1"/>
    <cellStyle name="Заголовок 1" xfId="2094" builtinId="16" hidden="1"/>
    <cellStyle name="Заголовок 1" xfId="2292" builtinId="16" hidden="1"/>
    <cellStyle name="Заголовок 1" xfId="2331" builtinId="16" hidden="1"/>
    <cellStyle name="Заголовок 1" xfId="2371" builtinId="16" hidden="1"/>
    <cellStyle name="Заголовок 1" xfId="2262" builtinId="16" hidden="1"/>
    <cellStyle name="Заголовок 1" xfId="2455" builtinId="16" hidden="1"/>
    <cellStyle name="Заголовок 1" xfId="2494" builtinId="16" hidden="1"/>
    <cellStyle name="Заголовок 1" xfId="2534" builtinId="16" hidden="1"/>
    <cellStyle name="Заголовок 1" xfId="2452" builtinId="16" hidden="1"/>
    <cellStyle name="Заголовок 1" xfId="2598" builtinId="16" hidden="1"/>
    <cellStyle name="Заголовок 1" xfId="2637" builtinId="16" hidden="1"/>
    <cellStyle name="Заголовок 1" xfId="2677" builtinId="16" hidden="1"/>
    <cellStyle name="Заголовок 2" xfId="5" builtinId="17" hidden="1"/>
    <cellStyle name="Заголовок 2" xfId="73" builtinId="17" hidden="1"/>
    <cellStyle name="Заголовок 2" xfId="112" builtinId="17" hidden="1"/>
    <cellStyle name="Заголовок 2" xfId="152" builtinId="17" hidden="1"/>
    <cellStyle name="Заголовок 2" xfId="206" builtinId="17" hidden="1"/>
    <cellStyle name="Заголовок 2" xfId="274" builtinId="17" hidden="1"/>
    <cellStyle name="Заголовок 2" xfId="313" builtinId="17" hidden="1"/>
    <cellStyle name="Заголовок 2" xfId="353" builtinId="17" hidden="1"/>
    <cellStyle name="Заголовок 2" xfId="268" builtinId="17" hidden="1"/>
    <cellStyle name="Заголовок 2" xfId="445" builtinId="17" hidden="1"/>
    <cellStyle name="Заголовок 2" xfId="484" builtinId="17" hidden="1"/>
    <cellStyle name="Заголовок 2" xfId="524" builtinId="17" hidden="1"/>
    <cellStyle name="Заголовок 2" xfId="561" builtinId="17" hidden="1"/>
    <cellStyle name="Заголовок 2" xfId="613" builtinId="17" hidden="1"/>
    <cellStyle name="Заголовок 2" xfId="652" builtinId="17" hidden="1"/>
    <cellStyle name="Заголовок 2" xfId="692" builtinId="17" hidden="1"/>
    <cellStyle name="Заголовок 2" xfId="729" builtinId="17" hidden="1"/>
    <cellStyle name="Заголовок 2" xfId="781" builtinId="17" hidden="1"/>
    <cellStyle name="Заголовок 2" xfId="820" builtinId="17" hidden="1"/>
    <cellStyle name="Заголовок 2" xfId="860" builtinId="17" hidden="1"/>
    <cellStyle name="Заголовок 2" xfId="897" builtinId="17" hidden="1"/>
    <cellStyle name="Заголовок 2" xfId="945" builtinId="17" hidden="1"/>
    <cellStyle name="Заголовок 2" xfId="984" builtinId="17" hidden="1"/>
    <cellStyle name="Заголовок 2" xfId="1024" builtinId="17" hidden="1"/>
    <cellStyle name="Заголовок 2" xfId="939" builtinId="17" hidden="1"/>
    <cellStyle name="Заголовок 2" xfId="1115" builtinId="17" hidden="1"/>
    <cellStyle name="Заголовок 2" xfId="1154" builtinId="17" hidden="1"/>
    <cellStyle name="Заголовок 2" xfId="1194" builtinId="17" hidden="1"/>
    <cellStyle name="Заголовок 2" xfId="1110" builtinId="17" hidden="1"/>
    <cellStyle name="Заголовок 2" xfId="1284" builtinId="17" hidden="1"/>
    <cellStyle name="Заголовок 2" xfId="1323" builtinId="17" hidden="1"/>
    <cellStyle name="Заголовок 2" xfId="1363" builtinId="17" hidden="1"/>
    <cellStyle name="Заголовок 2" xfId="1279" builtinId="17" hidden="1"/>
    <cellStyle name="Заголовок 2" xfId="1453" builtinId="17" hidden="1"/>
    <cellStyle name="Заголовок 2" xfId="1492" builtinId="17" hidden="1"/>
    <cellStyle name="Заголовок 2" xfId="1532" builtinId="17" hidden="1"/>
    <cellStyle name="Заголовок 2" xfId="1569" builtinId="17" hidden="1"/>
    <cellStyle name="Заголовок 2" xfId="1621" builtinId="17" hidden="1"/>
    <cellStyle name="Заголовок 2" xfId="1660" builtinId="17" hidden="1"/>
    <cellStyle name="Заголовок 2" xfId="1700" builtinId="17" hidden="1"/>
    <cellStyle name="Заголовок 2" xfId="1737" builtinId="17" hidden="1"/>
    <cellStyle name="Заголовок 2" xfId="1789" builtinId="17" hidden="1"/>
    <cellStyle name="Заголовок 2" xfId="1828" builtinId="17" hidden="1"/>
    <cellStyle name="Заголовок 2" xfId="1868" builtinId="17" hidden="1"/>
    <cellStyle name="Заголовок 2" xfId="1905" builtinId="17" hidden="1"/>
    <cellStyle name="Заголовок 2" xfId="1957" builtinId="17" hidden="1"/>
    <cellStyle name="Заголовок 2" xfId="1996" builtinId="17" hidden="1"/>
    <cellStyle name="Заголовок 2" xfId="2036" builtinId="17" hidden="1"/>
    <cellStyle name="Заголовок 2" xfId="2073" builtinId="17" hidden="1"/>
    <cellStyle name="Заголовок 2" xfId="2125" builtinId="17" hidden="1"/>
    <cellStyle name="Заголовок 2" xfId="2164" builtinId="17" hidden="1"/>
    <cellStyle name="Заголовок 2" xfId="2204" builtinId="17" hidden="1"/>
    <cellStyle name="Заголовок 2" xfId="2241" builtinId="17" hidden="1"/>
    <cellStyle name="Заголовок 2" xfId="2293" builtinId="17" hidden="1"/>
    <cellStyle name="Заголовок 2" xfId="2332" builtinId="17" hidden="1"/>
    <cellStyle name="Заголовок 2" xfId="2372" builtinId="17" hidden="1"/>
    <cellStyle name="Заголовок 2" xfId="2409" builtinId="17" hidden="1"/>
    <cellStyle name="Заголовок 2" xfId="2456" builtinId="17" hidden="1"/>
    <cellStyle name="Заголовок 2" xfId="2495" builtinId="17" hidden="1"/>
    <cellStyle name="Заголовок 2" xfId="2535" builtinId="17" hidden="1"/>
    <cellStyle name="Заголовок 2" xfId="2451" builtinId="17" hidden="1"/>
    <cellStyle name="Заголовок 2" xfId="2599" builtinId="17" hidden="1"/>
    <cellStyle name="Заголовок 2" xfId="2638" builtinId="17" hidden="1"/>
    <cellStyle name="Заголовок 2" xfId="2678" builtinId="17" hidden="1"/>
    <cellStyle name="Заголовок 3" xfId="6" builtinId="18" hidden="1"/>
    <cellStyle name="Заголовок 3" xfId="74" builtinId="18" hidden="1"/>
    <cellStyle name="Заголовок 3" xfId="113" builtinId="18" hidden="1"/>
    <cellStyle name="Заголовок 3" xfId="153" builtinId="18" hidden="1"/>
    <cellStyle name="Заголовок 3" xfId="207" builtinId="18" hidden="1"/>
    <cellStyle name="Заголовок 3" xfId="275" builtinId="18" hidden="1"/>
    <cellStyle name="Заголовок 3" xfId="314" builtinId="18" hidden="1"/>
    <cellStyle name="Заголовок 3" xfId="354" builtinId="18" hidden="1"/>
    <cellStyle name="Заголовок 3" xfId="202" builtinId="18" hidden="1"/>
    <cellStyle name="Заголовок 3" xfId="446" builtinId="18" hidden="1"/>
    <cellStyle name="Заголовок 3" xfId="485" builtinId="18" hidden="1"/>
    <cellStyle name="Заголовок 3" xfId="525" builtinId="18" hidden="1"/>
    <cellStyle name="Заголовок 3" xfId="441" builtinId="18" hidden="1"/>
    <cellStyle name="Заголовок 3" xfId="614" builtinId="18" hidden="1"/>
    <cellStyle name="Заголовок 3" xfId="653" builtinId="18" hidden="1"/>
    <cellStyle name="Заголовок 3" xfId="693" builtinId="18" hidden="1"/>
    <cellStyle name="Заголовок 3" xfId="609" builtinId="18" hidden="1"/>
    <cellStyle name="Заголовок 3" xfId="782" builtinId="18" hidden="1"/>
    <cellStyle name="Заголовок 3" xfId="821" builtinId="18" hidden="1"/>
    <cellStyle name="Заголовок 3" xfId="861" builtinId="18" hidden="1"/>
    <cellStyle name="Заголовок 3" xfId="777" builtinId="18" hidden="1"/>
    <cellStyle name="Заголовок 3" xfId="946" builtinId="18" hidden="1"/>
    <cellStyle name="Заголовок 3" xfId="985" builtinId="18" hidden="1"/>
    <cellStyle name="Заголовок 3" xfId="1025" builtinId="18" hidden="1"/>
    <cellStyle name="Заголовок 3" xfId="938" builtinId="18" hidden="1"/>
    <cellStyle name="Заголовок 3" xfId="1116" builtinId="18" hidden="1"/>
    <cellStyle name="Заголовок 3" xfId="1155" builtinId="18" hidden="1"/>
    <cellStyle name="Заголовок 3" xfId="1195" builtinId="18" hidden="1"/>
    <cellStyle name="Заголовок 3" xfId="1109" builtinId="18" hidden="1"/>
    <cellStyle name="Заголовок 3" xfId="1285" builtinId="18" hidden="1"/>
    <cellStyle name="Заголовок 3" xfId="1324" builtinId="18" hidden="1"/>
    <cellStyle name="Заголовок 3" xfId="1364" builtinId="18" hidden="1"/>
    <cellStyle name="Заголовок 3" xfId="1278" builtinId="18" hidden="1"/>
    <cellStyle name="Заголовок 3" xfId="1454" builtinId="18" hidden="1"/>
    <cellStyle name="Заголовок 3" xfId="1493" builtinId="18" hidden="1"/>
    <cellStyle name="Заголовок 3" xfId="1533" builtinId="18" hidden="1"/>
    <cellStyle name="Заголовок 3" xfId="1449" builtinId="18" hidden="1"/>
    <cellStyle name="Заголовок 3" xfId="1622" builtinId="18" hidden="1"/>
    <cellStyle name="Заголовок 3" xfId="1661" builtinId="18" hidden="1"/>
    <cellStyle name="Заголовок 3" xfId="1701" builtinId="18" hidden="1"/>
    <cellStyle name="Заголовок 3" xfId="1617" builtinId="18" hidden="1"/>
    <cellStyle name="Заголовок 3" xfId="1790" builtinId="18" hidden="1"/>
    <cellStyle name="Заголовок 3" xfId="1829" builtinId="18" hidden="1"/>
    <cellStyle name="Заголовок 3" xfId="1869" builtinId="18" hidden="1"/>
    <cellStyle name="Заголовок 3" xfId="1785" builtinId="18" hidden="1"/>
    <cellStyle name="Заголовок 3" xfId="1958" builtinId="18" hidden="1"/>
    <cellStyle name="Заголовок 3" xfId="1997" builtinId="18" hidden="1"/>
    <cellStyle name="Заголовок 3" xfId="2037" builtinId="18" hidden="1"/>
    <cellStyle name="Заголовок 3" xfId="1953" builtinId="18" hidden="1"/>
    <cellStyle name="Заголовок 3" xfId="2126" builtinId="18" hidden="1"/>
    <cellStyle name="Заголовок 3" xfId="2165" builtinId="18" hidden="1"/>
    <cellStyle name="Заголовок 3" xfId="2205" builtinId="18" hidden="1"/>
    <cellStyle name="Заголовок 3" xfId="2121" builtinId="18" hidden="1"/>
    <cellStyle name="Заголовок 3" xfId="2294" builtinId="18" hidden="1"/>
    <cellStyle name="Заголовок 3" xfId="2333" builtinId="18" hidden="1"/>
    <cellStyle name="Заголовок 3" xfId="2373" builtinId="18" hidden="1"/>
    <cellStyle name="Заголовок 3" xfId="2289" builtinId="18" hidden="1"/>
    <cellStyle name="Заголовок 3" xfId="2457" builtinId="18" hidden="1"/>
    <cellStyle name="Заголовок 3" xfId="2496" builtinId="18" hidden="1"/>
    <cellStyle name="Заголовок 3" xfId="2536" builtinId="18" hidden="1"/>
    <cellStyle name="Заголовок 3" xfId="2450" builtinId="18" hidden="1"/>
    <cellStyle name="Заголовок 3" xfId="2600" builtinId="18" hidden="1"/>
    <cellStyle name="Заголовок 3" xfId="2639" builtinId="18" hidden="1"/>
    <cellStyle name="Заголовок 3" xfId="2679" builtinId="18" hidden="1"/>
    <cellStyle name="Заголовок 4" xfId="7" builtinId="19" hidden="1"/>
    <cellStyle name="Заголовок 4" xfId="75" builtinId="19" hidden="1"/>
    <cellStyle name="Заголовок 4" xfId="114" builtinId="19" hidden="1"/>
    <cellStyle name="Заголовок 4" xfId="154" builtinId="19" hidden="1"/>
    <cellStyle name="Заголовок 4" xfId="208" builtinId="19" hidden="1"/>
    <cellStyle name="Заголовок 4" xfId="276" builtinId="19" hidden="1"/>
    <cellStyle name="Заголовок 4" xfId="315" builtinId="19" hidden="1"/>
    <cellStyle name="Заголовок 4" xfId="355" builtinId="19" hidden="1"/>
    <cellStyle name="Заголовок 4" xfId="267" builtinId="19" hidden="1"/>
    <cellStyle name="Заголовок 4" xfId="447" builtinId="19" hidden="1"/>
    <cellStyle name="Заголовок 4" xfId="486" builtinId="19" hidden="1"/>
    <cellStyle name="Заголовок 4" xfId="526" builtinId="19" hidden="1"/>
    <cellStyle name="Заголовок 4" xfId="440" builtinId="19" hidden="1"/>
    <cellStyle name="Заголовок 4" xfId="615" builtinId="19" hidden="1"/>
    <cellStyle name="Заголовок 4" xfId="654" builtinId="19" hidden="1"/>
    <cellStyle name="Заголовок 4" xfId="694" builtinId="19" hidden="1"/>
    <cellStyle name="Заголовок 4" xfId="608" builtinId="19" hidden="1"/>
    <cellStyle name="Заголовок 4" xfId="783" builtinId="19" hidden="1"/>
    <cellStyle name="Заголовок 4" xfId="822" builtinId="19" hidden="1"/>
    <cellStyle name="Заголовок 4" xfId="862" builtinId="19" hidden="1"/>
    <cellStyle name="Заголовок 4" xfId="776" builtinId="19" hidden="1"/>
    <cellStyle name="Заголовок 4" xfId="947" builtinId="19" hidden="1"/>
    <cellStyle name="Заголовок 4" xfId="986" builtinId="19" hidden="1"/>
    <cellStyle name="Заголовок 4" xfId="1026" builtinId="19" hidden="1"/>
    <cellStyle name="Заголовок 4" xfId="937" builtinId="19" hidden="1"/>
    <cellStyle name="Заголовок 4" xfId="1117" builtinId="19" hidden="1"/>
    <cellStyle name="Заголовок 4" xfId="1156" builtinId="19" hidden="1"/>
    <cellStyle name="Заголовок 4" xfId="1196" builtinId="19" hidden="1"/>
    <cellStyle name="Заголовок 4" xfId="941" builtinId="19" hidden="1"/>
    <cellStyle name="Заголовок 4" xfId="1286" builtinId="19" hidden="1"/>
    <cellStyle name="Заголовок 4" xfId="1325" builtinId="19" hidden="1"/>
    <cellStyle name="Заголовок 4" xfId="1365" builtinId="19" hidden="1"/>
    <cellStyle name="Заголовок 4" xfId="1239" builtinId="19" hidden="1"/>
    <cellStyle name="Заголовок 4" xfId="1455" builtinId="19" hidden="1"/>
    <cellStyle name="Заголовок 4" xfId="1494" builtinId="19" hidden="1"/>
    <cellStyle name="Заголовок 4" xfId="1534" builtinId="19" hidden="1"/>
    <cellStyle name="Заголовок 4" xfId="1448" builtinId="19" hidden="1"/>
    <cellStyle name="Заголовок 4" xfId="1623" builtinId="19" hidden="1"/>
    <cellStyle name="Заголовок 4" xfId="1662" builtinId="19" hidden="1"/>
    <cellStyle name="Заголовок 4" xfId="1702" builtinId="19" hidden="1"/>
    <cellStyle name="Заголовок 4" xfId="1616" builtinId="19" hidden="1"/>
    <cellStyle name="Заголовок 4" xfId="1791" builtinId="19" hidden="1"/>
    <cellStyle name="Заголовок 4" xfId="1830" builtinId="19" hidden="1"/>
    <cellStyle name="Заголовок 4" xfId="1870" builtinId="19" hidden="1"/>
    <cellStyle name="Заголовок 4" xfId="1784" builtinId="19" hidden="1"/>
    <cellStyle name="Заголовок 4" xfId="1959" builtinId="19" hidden="1"/>
    <cellStyle name="Заголовок 4" xfId="1998" builtinId="19" hidden="1"/>
    <cellStyle name="Заголовок 4" xfId="2038" builtinId="19" hidden="1"/>
    <cellStyle name="Заголовок 4" xfId="1952" builtinId="19" hidden="1"/>
    <cellStyle name="Заголовок 4" xfId="2127" builtinId="19" hidden="1"/>
    <cellStyle name="Заголовок 4" xfId="2166" builtinId="19" hidden="1"/>
    <cellStyle name="Заголовок 4" xfId="2206" builtinId="19" hidden="1"/>
    <cellStyle name="Заголовок 4" xfId="2120" builtinId="19" hidden="1"/>
    <cellStyle name="Заголовок 4" xfId="2295" builtinId="19" hidden="1"/>
    <cellStyle name="Заголовок 4" xfId="2334" builtinId="19" hidden="1"/>
    <cellStyle name="Заголовок 4" xfId="2374" builtinId="19" hidden="1"/>
    <cellStyle name="Заголовок 4" xfId="2288" builtinId="19" hidden="1"/>
    <cellStyle name="Заголовок 4" xfId="2458" builtinId="19" hidden="1"/>
    <cellStyle name="Заголовок 4" xfId="2497" builtinId="19" hidden="1"/>
    <cellStyle name="Заголовок 4" xfId="2537" builtinId="19" hidden="1"/>
    <cellStyle name="Заголовок 4" xfId="2449" builtinId="19" hidden="1"/>
    <cellStyle name="Заголовок 4" xfId="2601" builtinId="19" hidden="1"/>
    <cellStyle name="Заголовок 4" xfId="2640" builtinId="19" hidden="1"/>
    <cellStyle name="Заголовок 4" xfId="2680" builtinId="19" hidden="1"/>
    <cellStyle name="Итог" xfId="17" builtinId="25" hidden="1"/>
    <cellStyle name="Итог" xfId="85" builtinId="25" hidden="1"/>
    <cellStyle name="Итог" xfId="125" builtinId="25" hidden="1"/>
    <cellStyle name="Итог" xfId="164" builtinId="25" hidden="1"/>
    <cellStyle name="Итог" xfId="218" builtinId="25" hidden="1"/>
    <cellStyle name="Итог" xfId="286" builtinId="25" hidden="1"/>
    <cellStyle name="Итог" xfId="326" builtinId="25" hidden="1"/>
    <cellStyle name="Итог" xfId="365" builtinId="25" hidden="1"/>
    <cellStyle name="Итог" xfId="257" builtinId="25" hidden="1"/>
    <cellStyle name="Итог" xfId="457" builtinId="25" hidden="1"/>
    <cellStyle name="Итог" xfId="497" builtinId="25" hidden="1"/>
    <cellStyle name="Итог" xfId="536" builtinId="25" hidden="1"/>
    <cellStyle name="Итог" xfId="431" builtinId="25" hidden="1"/>
    <cellStyle name="Итог" xfId="625" builtinId="25" hidden="1"/>
    <cellStyle name="Итог" xfId="665" builtinId="25" hidden="1"/>
    <cellStyle name="Итог" xfId="704" builtinId="25" hidden="1"/>
    <cellStyle name="Итог" xfId="599" builtinId="25" hidden="1"/>
    <cellStyle name="Итог" xfId="793" builtinId="25" hidden="1"/>
    <cellStyle name="Итог" xfId="833" builtinId="25" hidden="1"/>
    <cellStyle name="Итог" xfId="872" builtinId="25" hidden="1"/>
    <cellStyle name="Итог" xfId="767" builtinId="25" hidden="1"/>
    <cellStyle name="Итог" xfId="957" builtinId="25" hidden="1"/>
    <cellStyle name="Итог" xfId="997" builtinId="25" hidden="1"/>
    <cellStyle name="Итог" xfId="1036" builtinId="25" hidden="1"/>
    <cellStyle name="Итог" xfId="927" builtinId="25" hidden="1"/>
    <cellStyle name="Итог" xfId="1127" builtinId="25" hidden="1"/>
    <cellStyle name="Итог" xfId="1167" builtinId="25" hidden="1"/>
    <cellStyle name="Итог" xfId="1206" builtinId="25" hidden="1"/>
    <cellStyle name="Итог" xfId="1099" builtinId="25" hidden="1"/>
    <cellStyle name="Итог" xfId="1296" builtinId="25" hidden="1"/>
    <cellStyle name="Итог" xfId="1336" builtinId="25" hidden="1"/>
    <cellStyle name="Итог" xfId="1375" builtinId="25" hidden="1"/>
    <cellStyle name="Итог" xfId="1268" builtinId="25" hidden="1"/>
    <cellStyle name="Итог" xfId="1465" builtinId="25" hidden="1"/>
    <cellStyle name="Итог" xfId="1505" builtinId="25" hidden="1"/>
    <cellStyle name="Итог" xfId="1544" builtinId="25" hidden="1"/>
    <cellStyle name="Итог" xfId="1439" builtinId="25" hidden="1"/>
    <cellStyle name="Итог" xfId="1633" builtinId="25" hidden="1"/>
    <cellStyle name="Итог" xfId="1673" builtinId="25" hidden="1"/>
    <cellStyle name="Итог" xfId="1712" builtinId="25" hidden="1"/>
    <cellStyle name="Итог" xfId="1607" builtinId="25" hidden="1"/>
    <cellStyle name="Итог" xfId="1801" builtinId="25" hidden="1"/>
    <cellStyle name="Итог" xfId="1841" builtinId="25" hidden="1"/>
    <cellStyle name="Итог" xfId="1880" builtinId="25" hidden="1"/>
    <cellStyle name="Итог" xfId="1775" builtinId="25" hidden="1"/>
    <cellStyle name="Итог" xfId="1969" builtinId="25" hidden="1"/>
    <cellStyle name="Итог" xfId="2009" builtinId="25" hidden="1"/>
    <cellStyle name="Итог" xfId="2048" builtinId="25" hidden="1"/>
    <cellStyle name="Итог" xfId="1943" builtinId="25" hidden="1"/>
    <cellStyle name="Итог" xfId="2137" builtinId="25" hidden="1"/>
    <cellStyle name="Итог" xfId="2177" builtinId="25" hidden="1"/>
    <cellStyle name="Итог" xfId="2216" builtinId="25" hidden="1"/>
    <cellStyle name="Итог" xfId="2111" builtinId="25" hidden="1"/>
    <cellStyle name="Итог" xfId="2305" builtinId="25" hidden="1"/>
    <cellStyle name="Итог" xfId="2345" builtinId="25" hidden="1"/>
    <cellStyle name="Итог" xfId="2384" builtinId="25" hidden="1"/>
    <cellStyle name="Итог" xfId="2279" builtinId="25" hidden="1"/>
    <cellStyle name="Итог" xfId="2468" builtinId="25" hidden="1"/>
    <cellStyle name="Итог" xfId="2508" builtinId="25" hidden="1"/>
    <cellStyle name="Итог" xfId="2547" builtinId="25" hidden="1"/>
    <cellStyle name="Итог" xfId="2439" builtinId="25" hidden="1"/>
    <cellStyle name="Итог" xfId="2611" builtinId="25" hidden="1"/>
    <cellStyle name="Итог" xfId="2651" builtinId="25" hidden="1"/>
    <cellStyle name="Итог" xfId="2690" builtinId="25" hidden="1"/>
    <cellStyle name="Контрольная ячейка" xfId="14" builtinId="23" hidden="1"/>
    <cellStyle name="Контрольная ячейка" xfId="82" builtinId="23" hidden="1"/>
    <cellStyle name="Контрольная ячейка" xfId="121" builtinId="23" hidden="1"/>
    <cellStyle name="Контрольная ячейка" xfId="161" builtinId="23" hidden="1"/>
    <cellStyle name="Контрольная ячейка" xfId="215" builtinId="23" hidden="1"/>
    <cellStyle name="Контрольная ячейка" xfId="283" builtinId="23" hidden="1"/>
    <cellStyle name="Контрольная ячейка" xfId="322" builtinId="23" hidden="1"/>
    <cellStyle name="Контрольная ячейка" xfId="362" builtinId="23" hidden="1"/>
    <cellStyle name="Контрольная ячейка" xfId="260" builtinId="23" hidden="1"/>
    <cellStyle name="Контрольная ячейка" xfId="454" builtinId="23" hidden="1"/>
    <cellStyle name="Контрольная ячейка" xfId="493" builtinId="23" hidden="1"/>
    <cellStyle name="Контрольная ячейка" xfId="533" builtinId="23" hidden="1"/>
    <cellStyle name="Контрольная ячейка" xfId="434" builtinId="23" hidden="1"/>
    <cellStyle name="Контрольная ячейка" xfId="622" builtinId="23" hidden="1"/>
    <cellStyle name="Контрольная ячейка" xfId="661" builtinId="23" hidden="1"/>
    <cellStyle name="Контрольная ячейка" xfId="701" builtinId="23" hidden="1"/>
    <cellStyle name="Контрольная ячейка" xfId="602" builtinId="23" hidden="1"/>
    <cellStyle name="Контрольная ячейка" xfId="790" builtinId="23" hidden="1"/>
    <cellStyle name="Контрольная ячейка" xfId="829" builtinId="23" hidden="1"/>
    <cellStyle name="Контрольная ячейка" xfId="869" builtinId="23" hidden="1"/>
    <cellStyle name="Контрольная ячейка" xfId="770" builtinId="23" hidden="1"/>
    <cellStyle name="Контрольная ячейка" xfId="954" builtinId="23" hidden="1"/>
    <cellStyle name="Контрольная ячейка" xfId="993" builtinId="23" hidden="1"/>
    <cellStyle name="Контрольная ячейка" xfId="1033" builtinId="23" hidden="1"/>
    <cellStyle name="Контрольная ячейка" xfId="930" builtinId="23" hidden="1"/>
    <cellStyle name="Контрольная ячейка" xfId="1124" builtinId="23" hidden="1"/>
    <cellStyle name="Контрольная ячейка" xfId="1163" builtinId="23" hidden="1"/>
    <cellStyle name="Контрольная ячейка" xfId="1203" builtinId="23" hidden="1"/>
    <cellStyle name="Контрольная ячейка" xfId="1102" builtinId="23" hidden="1"/>
    <cellStyle name="Контрольная ячейка" xfId="1293" builtinId="23" hidden="1"/>
    <cellStyle name="Контрольная ячейка" xfId="1332" builtinId="23" hidden="1"/>
    <cellStyle name="Контрольная ячейка" xfId="1372" builtinId="23" hidden="1"/>
    <cellStyle name="Контрольная ячейка" xfId="1271" builtinId="23" hidden="1"/>
    <cellStyle name="Контрольная ячейка" xfId="1462" builtinId="23" hidden="1"/>
    <cellStyle name="Контрольная ячейка" xfId="1501" builtinId="23" hidden="1"/>
    <cellStyle name="Контрольная ячейка" xfId="1541" builtinId="23" hidden="1"/>
    <cellStyle name="Контрольная ячейка" xfId="1442" builtinId="23" hidden="1"/>
    <cellStyle name="Контрольная ячейка" xfId="1630" builtinId="23" hidden="1"/>
    <cellStyle name="Контрольная ячейка" xfId="1669" builtinId="23" hidden="1"/>
    <cellStyle name="Контрольная ячейка" xfId="1709" builtinId="23" hidden="1"/>
    <cellStyle name="Контрольная ячейка" xfId="1610" builtinId="23" hidden="1"/>
    <cellStyle name="Контрольная ячейка" xfId="1798" builtinId="23" hidden="1"/>
    <cellStyle name="Контрольная ячейка" xfId="1837" builtinId="23" hidden="1"/>
    <cellStyle name="Контрольная ячейка" xfId="1877" builtinId="23" hidden="1"/>
    <cellStyle name="Контрольная ячейка" xfId="1778" builtinId="23" hidden="1"/>
    <cellStyle name="Контрольная ячейка" xfId="1966" builtinId="23" hidden="1"/>
    <cellStyle name="Контрольная ячейка" xfId="2005" builtinId="23" hidden="1"/>
    <cellStyle name="Контрольная ячейка" xfId="2045" builtinId="23" hidden="1"/>
    <cellStyle name="Контрольная ячейка" xfId="1946" builtinId="23" hidden="1"/>
    <cellStyle name="Контрольная ячейка" xfId="2134" builtinId="23" hidden="1"/>
    <cellStyle name="Контрольная ячейка" xfId="2173" builtinId="23" hidden="1"/>
    <cellStyle name="Контрольная ячейка" xfId="2213" builtinId="23" hidden="1"/>
    <cellStyle name="Контрольная ячейка" xfId="2114" builtinId="23" hidden="1"/>
    <cellStyle name="Контрольная ячейка" xfId="2302" builtinId="23" hidden="1"/>
    <cellStyle name="Контрольная ячейка" xfId="2341" builtinId="23" hidden="1"/>
    <cellStyle name="Контрольная ячейка" xfId="2381" builtinId="23" hidden="1"/>
    <cellStyle name="Контрольная ячейка" xfId="2282" builtinId="23" hidden="1"/>
    <cellStyle name="Контрольная ячейка" xfId="2465" builtinId="23" hidden="1"/>
    <cellStyle name="Контрольная ячейка" xfId="2504" builtinId="23" hidden="1"/>
    <cellStyle name="Контрольная ячейка" xfId="2544" builtinId="23" hidden="1"/>
    <cellStyle name="Контрольная ячейка" xfId="2442" builtinId="23" hidden="1"/>
    <cellStyle name="Контрольная ячейка" xfId="2608" builtinId="23" hidden="1"/>
    <cellStyle name="Контрольная ячейка" xfId="2647" builtinId="23" hidden="1"/>
    <cellStyle name="Контрольная ячейка" xfId="2687" builtinId="23" hidden="1"/>
    <cellStyle name="Название" xfId="3" builtinId="15" hidden="1"/>
    <cellStyle name="Название" xfId="71" builtinId="15" hidden="1"/>
    <cellStyle name="Название" xfId="110" builtinId="15" hidden="1"/>
    <cellStyle name="Название" xfId="150" builtinId="15" hidden="1"/>
    <cellStyle name="Название" xfId="204" builtinId="15" hidden="1"/>
    <cellStyle name="Название" xfId="272" builtinId="15" hidden="1"/>
    <cellStyle name="Название" xfId="311" builtinId="15" hidden="1"/>
    <cellStyle name="Название" xfId="351" builtinId="15" hidden="1"/>
    <cellStyle name="Название" xfId="270" builtinId="15" hidden="1"/>
    <cellStyle name="Название" xfId="443" builtinId="15" hidden="1"/>
    <cellStyle name="Название" xfId="482" builtinId="15" hidden="1"/>
    <cellStyle name="Название" xfId="522" builtinId="15" hidden="1"/>
    <cellStyle name="Название" xfId="564" builtinId="15" hidden="1"/>
    <cellStyle name="Название" xfId="611" builtinId="15" hidden="1"/>
    <cellStyle name="Название" xfId="650" builtinId="15" hidden="1"/>
    <cellStyle name="Название" xfId="690" builtinId="15" hidden="1"/>
    <cellStyle name="Название" xfId="732" builtinId="15" hidden="1"/>
    <cellStyle name="Название" xfId="779" builtinId="15" hidden="1"/>
    <cellStyle name="Название" xfId="818" builtinId="15" hidden="1"/>
    <cellStyle name="Название" xfId="858" builtinId="15" hidden="1"/>
    <cellStyle name="Название" xfId="900" builtinId="15" hidden="1"/>
    <cellStyle name="Название" xfId="943" builtinId="15" hidden="1"/>
    <cellStyle name="Название" xfId="982" builtinId="15" hidden="1"/>
    <cellStyle name="Название" xfId="1022" builtinId="15" hidden="1"/>
    <cellStyle name="Название" xfId="738" builtinId="15" hidden="1"/>
    <cellStyle name="Название" xfId="1113" builtinId="15" hidden="1"/>
    <cellStyle name="Название" xfId="1152" builtinId="15" hidden="1"/>
    <cellStyle name="Название" xfId="1192" builtinId="15" hidden="1"/>
    <cellStyle name="Название" xfId="1231" builtinId="15" hidden="1"/>
    <cellStyle name="Название" xfId="1282" builtinId="15" hidden="1"/>
    <cellStyle name="Название" xfId="1321" builtinId="15" hidden="1"/>
    <cellStyle name="Название" xfId="1361" builtinId="15" hidden="1"/>
    <cellStyle name="Название" xfId="1400" builtinId="15" hidden="1"/>
    <cellStyle name="Название" xfId="1451" builtinId="15" hidden="1"/>
    <cellStyle name="Название" xfId="1490" builtinId="15" hidden="1"/>
    <cellStyle name="Название" xfId="1530" builtinId="15" hidden="1"/>
    <cellStyle name="Название" xfId="1572" builtinId="15" hidden="1"/>
    <cellStyle name="Название" xfId="1619" builtinId="15" hidden="1"/>
    <cellStyle name="Название" xfId="1658" builtinId="15" hidden="1"/>
    <cellStyle name="Название" xfId="1698" builtinId="15" hidden="1"/>
    <cellStyle name="Название" xfId="1740" builtinId="15" hidden="1"/>
    <cellStyle name="Название" xfId="1787" builtinId="15" hidden="1"/>
    <cellStyle name="Название" xfId="1826" builtinId="15" hidden="1"/>
    <cellStyle name="Название" xfId="1866" builtinId="15" hidden="1"/>
    <cellStyle name="Название" xfId="1908" builtinId="15" hidden="1"/>
    <cellStyle name="Название" xfId="1955" builtinId="15" hidden="1"/>
    <cellStyle name="Название" xfId="1994" builtinId="15" hidden="1"/>
    <cellStyle name="Название" xfId="2034" builtinId="15" hidden="1"/>
    <cellStyle name="Название" xfId="2076" builtinId="15" hidden="1"/>
    <cellStyle name="Название" xfId="2123" builtinId="15" hidden="1"/>
    <cellStyle name="Название" xfId="2162" builtinId="15" hidden="1"/>
    <cellStyle name="Название" xfId="2202" builtinId="15" hidden="1"/>
    <cellStyle name="Название" xfId="2244" builtinId="15" hidden="1"/>
    <cellStyle name="Название" xfId="2291" builtinId="15" hidden="1"/>
    <cellStyle name="Название" xfId="2330" builtinId="15" hidden="1"/>
    <cellStyle name="Название" xfId="2370" builtinId="15" hidden="1"/>
    <cellStyle name="Название" xfId="2412" builtinId="15" hidden="1"/>
    <cellStyle name="Название" xfId="2454" builtinId="15" hidden="1"/>
    <cellStyle name="Название" xfId="2493" builtinId="15" hidden="1"/>
    <cellStyle name="Название" xfId="2533" builtinId="15" hidden="1"/>
    <cellStyle name="Название" xfId="2250" builtinId="15" hidden="1"/>
    <cellStyle name="Название" xfId="2597" builtinId="15" hidden="1"/>
    <cellStyle name="Название" xfId="2636" builtinId="15" hidden="1"/>
    <cellStyle name="Название" xfId="2676" builtinId="15" hidden="1"/>
    <cellStyle name="Нейтральный" xfId="10" builtinId="28" hidden="1"/>
    <cellStyle name="Нейтральный" xfId="78" builtinId="28" hidden="1"/>
    <cellStyle name="Нейтральный" xfId="117" builtinId="28" hidden="1"/>
    <cellStyle name="Нейтральный" xfId="157" builtinId="28" hidden="1"/>
    <cellStyle name="Нейтральный" xfId="211" builtinId="28" hidden="1"/>
    <cellStyle name="Нейтральный" xfId="279" builtinId="28" hidden="1"/>
    <cellStyle name="Нейтральный" xfId="318" builtinId="28" hidden="1"/>
    <cellStyle name="Нейтральный" xfId="358" builtinId="28" hidden="1"/>
    <cellStyle name="Нейтральный" xfId="264" builtinId="28" hidden="1"/>
    <cellStyle name="Нейтральный" xfId="450" builtinId="28" hidden="1"/>
    <cellStyle name="Нейтральный" xfId="489" builtinId="28" hidden="1"/>
    <cellStyle name="Нейтральный" xfId="529" builtinId="28" hidden="1"/>
    <cellStyle name="Нейтральный" xfId="438" builtinId="28" hidden="1"/>
    <cellStyle name="Нейтральный" xfId="618" builtinId="28" hidden="1"/>
    <cellStyle name="Нейтральный" xfId="657" builtinId="28" hidden="1"/>
    <cellStyle name="Нейтральный" xfId="697" builtinId="28" hidden="1"/>
    <cellStyle name="Нейтральный" xfId="606" builtinId="28" hidden="1"/>
    <cellStyle name="Нейтральный" xfId="786" builtinId="28" hidden="1"/>
    <cellStyle name="Нейтральный" xfId="825" builtinId="28" hidden="1"/>
    <cellStyle name="Нейтральный" xfId="865" builtinId="28" hidden="1"/>
    <cellStyle name="Нейтральный" xfId="774" builtinId="28" hidden="1"/>
    <cellStyle name="Нейтральный" xfId="950" builtinId="28" hidden="1"/>
    <cellStyle name="Нейтральный" xfId="989" builtinId="28" hidden="1"/>
    <cellStyle name="Нейтральный" xfId="1029" builtinId="28" hidden="1"/>
    <cellStyle name="Нейтральный" xfId="934" builtinId="28" hidden="1"/>
    <cellStyle name="Нейтральный" xfId="1120" builtinId="28" hidden="1"/>
    <cellStyle name="Нейтральный" xfId="1159" builtinId="28" hidden="1"/>
    <cellStyle name="Нейтральный" xfId="1199" builtinId="28" hidden="1"/>
    <cellStyle name="Нейтральный" xfId="1106" builtinId="28" hidden="1"/>
    <cellStyle name="Нейтральный" xfId="1289" builtinId="28" hidden="1"/>
    <cellStyle name="Нейтральный" xfId="1328" builtinId="28" hidden="1"/>
    <cellStyle name="Нейтральный" xfId="1368" builtinId="28" hidden="1"/>
    <cellStyle name="Нейтральный" xfId="1275" builtinId="28" hidden="1"/>
    <cellStyle name="Нейтральный" xfId="1458" builtinId="28" hidden="1"/>
    <cellStyle name="Нейтральный" xfId="1497" builtinId="28" hidden="1"/>
    <cellStyle name="Нейтральный" xfId="1537" builtinId="28" hidden="1"/>
    <cellStyle name="Нейтральный" xfId="1446" builtinId="28" hidden="1"/>
    <cellStyle name="Нейтральный" xfId="1626" builtinId="28" hidden="1"/>
    <cellStyle name="Нейтральный" xfId="1665" builtinId="28" hidden="1"/>
    <cellStyle name="Нейтральный" xfId="1705" builtinId="28" hidden="1"/>
    <cellStyle name="Нейтральный" xfId="1614" builtinId="28" hidden="1"/>
    <cellStyle name="Нейтральный" xfId="1794" builtinId="28" hidden="1"/>
    <cellStyle name="Нейтральный" xfId="1833" builtinId="28" hidden="1"/>
    <cellStyle name="Нейтральный" xfId="1873" builtinId="28" hidden="1"/>
    <cellStyle name="Нейтральный" xfId="1782" builtinId="28" hidden="1"/>
    <cellStyle name="Нейтральный" xfId="1962" builtinId="28" hidden="1"/>
    <cellStyle name="Нейтральный" xfId="2001" builtinId="28" hidden="1"/>
    <cellStyle name="Нейтральный" xfId="2041" builtinId="28" hidden="1"/>
    <cellStyle name="Нейтральный" xfId="1950" builtinId="28" hidden="1"/>
    <cellStyle name="Нейтральный" xfId="2130" builtinId="28" hidden="1"/>
    <cellStyle name="Нейтральный" xfId="2169" builtinId="28" hidden="1"/>
    <cellStyle name="Нейтральный" xfId="2209" builtinId="28" hidden="1"/>
    <cellStyle name="Нейтральный" xfId="2118" builtinId="28" hidden="1"/>
    <cellStyle name="Нейтральный" xfId="2298" builtinId="28" hidden="1"/>
    <cellStyle name="Нейтральный" xfId="2337" builtinId="28" hidden="1"/>
    <cellStyle name="Нейтральный" xfId="2377" builtinId="28" hidden="1"/>
    <cellStyle name="Нейтральный" xfId="2286" builtinId="28" hidden="1"/>
    <cellStyle name="Нейтральный" xfId="2461" builtinId="28" hidden="1"/>
    <cellStyle name="Нейтральный" xfId="2500" builtinId="28" hidden="1"/>
    <cellStyle name="Нейтральный" xfId="2540" builtinId="28" hidden="1"/>
    <cellStyle name="Нейтральный" xfId="2446" builtinId="28" hidden="1"/>
    <cellStyle name="Нейтральный" xfId="2604" builtinId="28" hidden="1"/>
    <cellStyle name="Нейтральный" xfId="2643" builtinId="28" hidden="1"/>
    <cellStyle name="Нейтральный" xfId="2683" builtinId="28" hidden="1"/>
    <cellStyle name="Обычный" xfId="0" builtinId="0"/>
    <cellStyle name="Обычный 10" xfId="67"/>
    <cellStyle name="Обычный 2" xfId="68"/>
    <cellStyle name="Обычный 2 13" xfId="69"/>
    <cellStyle name="Обычный 2 2" xfId="189"/>
    <cellStyle name="Обычный 2 2 2" xfId="2725"/>
    <cellStyle name="Обычный 3" xfId="42"/>
    <cellStyle name="Обычный 3 2" xfId="192"/>
    <cellStyle name="Обычный 3 2 2" xfId="393"/>
    <cellStyle name="Обычный 3 2 2 2" xfId="2726"/>
    <cellStyle name="Обычный 3 3" xfId="198"/>
    <cellStyle name="Обычный 3 3 2" xfId="399"/>
    <cellStyle name="Обычный 3 4" xfId="243"/>
    <cellStyle name="Плохой" xfId="9" builtinId="27" hidden="1"/>
    <cellStyle name="Плохой" xfId="77" builtinId="27" hidden="1"/>
    <cellStyle name="Плохой" xfId="116" builtinId="27" hidden="1"/>
    <cellStyle name="Плохой" xfId="156" builtinId="27" hidden="1"/>
    <cellStyle name="Плохой" xfId="210" builtinId="27" hidden="1"/>
    <cellStyle name="Плохой" xfId="278" builtinId="27" hidden="1"/>
    <cellStyle name="Плохой" xfId="317" builtinId="27" hidden="1"/>
    <cellStyle name="Плохой" xfId="357" builtinId="27" hidden="1"/>
    <cellStyle name="Плохой" xfId="265" builtinId="27" hidden="1"/>
    <cellStyle name="Плохой" xfId="449" builtinId="27" hidden="1"/>
    <cellStyle name="Плохой" xfId="488" builtinId="27" hidden="1"/>
    <cellStyle name="Плохой" xfId="528" builtinId="27" hidden="1"/>
    <cellStyle name="Плохой" xfId="203" builtinId="27" hidden="1"/>
    <cellStyle name="Плохой" xfId="617" builtinId="27" hidden="1"/>
    <cellStyle name="Плохой" xfId="656" builtinId="27" hidden="1"/>
    <cellStyle name="Плохой" xfId="696" builtinId="27" hidden="1"/>
    <cellStyle name="Плохой" xfId="390" builtinId="27" hidden="1"/>
    <cellStyle name="Плохой" xfId="785" builtinId="27" hidden="1"/>
    <cellStyle name="Плохой" xfId="824" builtinId="27" hidden="1"/>
    <cellStyle name="Плохой" xfId="864" builtinId="27" hidden="1"/>
    <cellStyle name="Плохой" xfId="570" builtinId="27" hidden="1"/>
    <cellStyle name="Плохой" xfId="949" builtinId="27" hidden="1"/>
    <cellStyle name="Плохой" xfId="988" builtinId="27" hidden="1"/>
    <cellStyle name="Плохой" xfId="1028" builtinId="27" hidden="1"/>
    <cellStyle name="Плохой" xfId="935" builtinId="27" hidden="1"/>
    <cellStyle name="Плохой" xfId="1119" builtinId="27" hidden="1"/>
    <cellStyle name="Плохой" xfId="1158" builtinId="27" hidden="1"/>
    <cellStyle name="Плохой" xfId="1198" builtinId="27" hidden="1"/>
    <cellStyle name="Плохой" xfId="1107" builtinId="27" hidden="1"/>
    <cellStyle name="Плохой" xfId="1288" builtinId="27" hidden="1"/>
    <cellStyle name="Плохой" xfId="1327" builtinId="27" hidden="1"/>
    <cellStyle name="Плохой" xfId="1367" builtinId="27" hidden="1"/>
    <cellStyle name="Плохой" xfId="1276" builtinId="27" hidden="1"/>
    <cellStyle name="Плохой" xfId="1457" builtinId="27" hidden="1"/>
    <cellStyle name="Плохой" xfId="1496" builtinId="27" hidden="1"/>
    <cellStyle name="Плохой" xfId="1536" builtinId="27" hidden="1"/>
    <cellStyle name="Плохой" xfId="1408" builtinId="27" hidden="1"/>
    <cellStyle name="Плохой" xfId="1625" builtinId="27" hidden="1"/>
    <cellStyle name="Плохой" xfId="1664" builtinId="27" hidden="1"/>
    <cellStyle name="Плохой" xfId="1704" builtinId="27" hidden="1"/>
    <cellStyle name="Плохой" xfId="1253" builtinId="27" hidden="1"/>
    <cellStyle name="Плохой" xfId="1793" builtinId="27" hidden="1"/>
    <cellStyle name="Плохой" xfId="1832" builtinId="27" hidden="1"/>
    <cellStyle name="Плохой" xfId="1872" builtinId="27" hidden="1"/>
    <cellStyle name="Плохой" xfId="1578" builtinId="27" hidden="1"/>
    <cellStyle name="Плохой" xfId="1961" builtinId="27" hidden="1"/>
    <cellStyle name="Плохой" xfId="2000" builtinId="27" hidden="1"/>
    <cellStyle name="Плохой" xfId="2040" builtinId="27" hidden="1"/>
    <cellStyle name="Плохой" xfId="1746" builtinId="27" hidden="1"/>
    <cellStyle name="Плохой" xfId="2129" builtinId="27" hidden="1"/>
    <cellStyle name="Плохой" xfId="2168" builtinId="27" hidden="1"/>
    <cellStyle name="Плохой" xfId="2208" builtinId="27" hidden="1"/>
    <cellStyle name="Плохой" xfId="1914" builtinId="27" hidden="1"/>
    <cellStyle name="Плохой" xfId="2297" builtinId="27" hidden="1"/>
    <cellStyle name="Плохой" xfId="2336" builtinId="27" hidden="1"/>
    <cellStyle name="Плохой" xfId="2376" builtinId="27" hidden="1"/>
    <cellStyle name="Плохой" xfId="2082" builtinId="27" hidden="1"/>
    <cellStyle name="Плохой" xfId="2460" builtinId="27" hidden="1"/>
    <cellStyle name="Плохой" xfId="2499" builtinId="27" hidden="1"/>
    <cellStyle name="Плохой" xfId="2539" builtinId="27" hidden="1"/>
    <cellStyle name="Плохой" xfId="2447" builtinId="27" hidden="1"/>
    <cellStyle name="Плохой" xfId="2603" builtinId="27" hidden="1"/>
    <cellStyle name="Плохой" xfId="2642" builtinId="27" hidden="1"/>
    <cellStyle name="Плохой" xfId="2682" builtinId="27" hidden="1"/>
    <cellStyle name="Пояснение" xfId="16" builtinId="53" hidden="1"/>
    <cellStyle name="Пояснение" xfId="84" builtinId="53" hidden="1"/>
    <cellStyle name="Пояснение" xfId="124" builtinId="53" hidden="1"/>
    <cellStyle name="Пояснение" xfId="163" builtinId="53" hidden="1"/>
    <cellStyle name="Пояснение" xfId="217" builtinId="53" hidden="1"/>
    <cellStyle name="Пояснение" xfId="285" builtinId="53" hidden="1"/>
    <cellStyle name="Пояснение" xfId="325" builtinId="53" hidden="1"/>
    <cellStyle name="Пояснение" xfId="364" builtinId="53" hidden="1"/>
    <cellStyle name="Пояснение" xfId="258" builtinId="53" hidden="1"/>
    <cellStyle name="Пояснение" xfId="456" builtinId="53" hidden="1"/>
    <cellStyle name="Пояснение" xfId="496" builtinId="53" hidden="1"/>
    <cellStyle name="Пояснение" xfId="535" builtinId="53" hidden="1"/>
    <cellStyle name="Пояснение" xfId="432" builtinId="53" hidden="1"/>
    <cellStyle name="Пояснение" xfId="624" builtinId="53" hidden="1"/>
    <cellStyle name="Пояснение" xfId="664" builtinId="53" hidden="1"/>
    <cellStyle name="Пояснение" xfId="703" builtinId="53" hidden="1"/>
    <cellStyle name="Пояснение" xfId="600" builtinId="53" hidden="1"/>
    <cellStyle name="Пояснение" xfId="792" builtinId="53" hidden="1"/>
    <cellStyle name="Пояснение" xfId="832" builtinId="53" hidden="1"/>
    <cellStyle name="Пояснение" xfId="871" builtinId="53" hidden="1"/>
    <cellStyle name="Пояснение" xfId="768" builtinId="53" hidden="1"/>
    <cellStyle name="Пояснение" xfId="956" builtinId="53" hidden="1"/>
    <cellStyle name="Пояснение" xfId="996" builtinId="53" hidden="1"/>
    <cellStyle name="Пояснение" xfId="1035" builtinId="53" hidden="1"/>
    <cellStyle name="Пояснение" xfId="928" builtinId="53" hidden="1"/>
    <cellStyle name="Пояснение" xfId="1126" builtinId="53" hidden="1"/>
    <cellStyle name="Пояснение" xfId="1166" builtinId="53" hidden="1"/>
    <cellStyle name="Пояснение" xfId="1205" builtinId="53" hidden="1"/>
    <cellStyle name="Пояснение" xfId="1100" builtinId="53" hidden="1"/>
    <cellStyle name="Пояснение" xfId="1295" builtinId="53" hidden="1"/>
    <cellStyle name="Пояснение" xfId="1335" builtinId="53" hidden="1"/>
    <cellStyle name="Пояснение" xfId="1374" builtinId="53" hidden="1"/>
    <cellStyle name="Пояснение" xfId="1269" builtinId="53" hidden="1"/>
    <cellStyle name="Пояснение" xfId="1464" builtinId="53" hidden="1"/>
    <cellStyle name="Пояснение" xfId="1504" builtinId="53" hidden="1"/>
    <cellStyle name="Пояснение" xfId="1543" builtinId="53" hidden="1"/>
    <cellStyle name="Пояснение" xfId="1440" builtinId="53" hidden="1"/>
    <cellStyle name="Пояснение" xfId="1632" builtinId="53" hidden="1"/>
    <cellStyle name="Пояснение" xfId="1672" builtinId="53" hidden="1"/>
    <cellStyle name="Пояснение" xfId="1711" builtinId="53" hidden="1"/>
    <cellStyle name="Пояснение" xfId="1608" builtinId="53" hidden="1"/>
    <cellStyle name="Пояснение" xfId="1800" builtinId="53" hidden="1"/>
    <cellStyle name="Пояснение" xfId="1840" builtinId="53" hidden="1"/>
    <cellStyle name="Пояснение" xfId="1879" builtinId="53" hidden="1"/>
    <cellStyle name="Пояснение" xfId="1776" builtinId="53" hidden="1"/>
    <cellStyle name="Пояснение" xfId="1968" builtinId="53" hidden="1"/>
    <cellStyle name="Пояснение" xfId="2008" builtinId="53" hidden="1"/>
    <cellStyle name="Пояснение" xfId="2047" builtinId="53" hidden="1"/>
    <cellStyle name="Пояснение" xfId="1944" builtinId="53" hidden="1"/>
    <cellStyle name="Пояснение" xfId="2136" builtinId="53" hidden="1"/>
    <cellStyle name="Пояснение" xfId="2176" builtinId="53" hidden="1"/>
    <cellStyle name="Пояснение" xfId="2215" builtinId="53" hidden="1"/>
    <cellStyle name="Пояснение" xfId="2112" builtinId="53" hidden="1"/>
    <cellStyle name="Пояснение" xfId="2304" builtinId="53" hidden="1"/>
    <cellStyle name="Пояснение" xfId="2344" builtinId="53" hidden="1"/>
    <cellStyle name="Пояснение" xfId="2383" builtinId="53" hidden="1"/>
    <cellStyle name="Пояснение" xfId="2280" builtinId="53" hidden="1"/>
    <cellStyle name="Пояснение" xfId="2467" builtinId="53" hidden="1"/>
    <cellStyle name="Пояснение" xfId="2507" builtinId="53" hidden="1"/>
    <cellStyle name="Пояснение" xfId="2546" builtinId="53" hidden="1"/>
    <cellStyle name="Пояснение" xfId="2440" builtinId="53" hidden="1"/>
    <cellStyle name="Пояснение" xfId="2610" builtinId="53" hidden="1"/>
    <cellStyle name="Пояснение" xfId="2650" builtinId="53" hidden="1"/>
    <cellStyle name="Пояснение" xfId="2689" builtinId="53" hidden="1"/>
    <cellStyle name="Примечание 2" xfId="70" hidden="1"/>
    <cellStyle name="Примечание 2" xfId="123" hidden="1"/>
    <cellStyle name="Примечание 2" xfId="193" hidden="1"/>
    <cellStyle name="Примечание 2" xfId="196" hidden="1"/>
    <cellStyle name="Примечание 2" xfId="195" hidden="1"/>
    <cellStyle name="Примечание 2" xfId="191" hidden="1"/>
    <cellStyle name="Примечание 2" xfId="194" hidden="1"/>
    <cellStyle name="Примечание 2" xfId="190" hidden="1"/>
    <cellStyle name="Примечание 2" xfId="199" hidden="1"/>
    <cellStyle name="Примечание 2" xfId="201" hidden="1"/>
    <cellStyle name="Примечание 2" xfId="200" hidden="1"/>
    <cellStyle name="Примечание 2" xfId="197" hidden="1"/>
    <cellStyle name="Примечание 2" xfId="271" hidden="1"/>
    <cellStyle name="Примечание 2" xfId="324" hidden="1"/>
    <cellStyle name="Примечание 2" xfId="394" hidden="1"/>
    <cellStyle name="Примечание 2" xfId="397" hidden="1"/>
    <cellStyle name="Примечание 2" xfId="396" hidden="1"/>
    <cellStyle name="Примечание 2" xfId="392" hidden="1"/>
    <cellStyle name="Примечание 2" xfId="395" hidden="1"/>
    <cellStyle name="Примечание 2" xfId="391" hidden="1"/>
    <cellStyle name="Примечание 2" xfId="400" hidden="1"/>
    <cellStyle name="Примечание 2" xfId="402" hidden="1"/>
    <cellStyle name="Примечание 2" xfId="401" hidden="1"/>
    <cellStyle name="Примечание 2" xfId="398" hidden="1"/>
    <cellStyle name="Примечание 2" xfId="442" hidden="1"/>
    <cellStyle name="Примечание 2" xfId="495" hidden="1"/>
    <cellStyle name="Примечание 2" xfId="565" hidden="1"/>
    <cellStyle name="Примечание 2" xfId="568" hidden="1"/>
    <cellStyle name="Примечание 2" xfId="567" hidden="1"/>
    <cellStyle name="Примечание 2" xfId="563" hidden="1"/>
    <cellStyle name="Примечание 2" xfId="566" hidden="1"/>
    <cellStyle name="Примечание 2" xfId="562" hidden="1"/>
    <cellStyle name="Примечание 2" xfId="571" hidden="1"/>
    <cellStyle name="Примечание 2" xfId="573" hidden="1"/>
    <cellStyle name="Примечание 2" xfId="572" hidden="1"/>
    <cellStyle name="Примечание 2" xfId="569" hidden="1"/>
    <cellStyle name="Примечание 2" xfId="610" hidden="1"/>
    <cellStyle name="Примечание 2" xfId="663" hidden="1"/>
    <cellStyle name="Примечание 2" xfId="733" hidden="1"/>
    <cellStyle name="Примечание 2" xfId="736" hidden="1"/>
    <cellStyle name="Примечание 2" xfId="735" hidden="1"/>
    <cellStyle name="Примечание 2" xfId="731" hidden="1"/>
    <cellStyle name="Примечание 2" xfId="734" hidden="1"/>
    <cellStyle name="Примечание 2" xfId="730" hidden="1"/>
    <cellStyle name="Примечание 2" xfId="739" hidden="1"/>
    <cellStyle name="Примечание 2" xfId="741" hidden="1"/>
    <cellStyle name="Примечание 2" xfId="740" hidden="1"/>
    <cellStyle name="Примечание 2" xfId="737" hidden="1"/>
    <cellStyle name="Примечание 2" xfId="778" hidden="1"/>
    <cellStyle name="Примечание 2" xfId="831" hidden="1"/>
    <cellStyle name="Примечание 2" xfId="901" hidden="1"/>
    <cellStyle name="Примечание 2" xfId="904" hidden="1"/>
    <cellStyle name="Примечание 2" xfId="903" hidden="1"/>
    <cellStyle name="Примечание 2" xfId="899" hidden="1"/>
    <cellStyle name="Примечание 2" xfId="902" hidden="1"/>
    <cellStyle name="Примечание 2" xfId="898" hidden="1"/>
    <cellStyle name="Примечание 2" xfId="906" hidden="1"/>
    <cellStyle name="Примечание 2" xfId="908" hidden="1"/>
    <cellStyle name="Примечание 2" xfId="907" hidden="1"/>
    <cellStyle name="Примечание 2" xfId="905" hidden="1"/>
    <cellStyle name="Примечание 2" xfId="942" hidden="1"/>
    <cellStyle name="Примечание 2" xfId="995" hidden="1"/>
    <cellStyle name="Примечание 2" xfId="1063" hidden="1"/>
    <cellStyle name="Примечание 2" xfId="1066" hidden="1"/>
    <cellStyle name="Примечание 2" xfId="1065" hidden="1"/>
    <cellStyle name="Примечание 2" xfId="1062" hidden="1"/>
    <cellStyle name="Примечание 2" xfId="1064" hidden="1"/>
    <cellStyle name="Примечание 2" xfId="1061" hidden="1"/>
    <cellStyle name="Примечание 2" xfId="1068" hidden="1"/>
    <cellStyle name="Примечание 2" xfId="1070" hidden="1"/>
    <cellStyle name="Примечание 2" xfId="1069" hidden="1"/>
    <cellStyle name="Примечание 2" xfId="1067" hidden="1"/>
    <cellStyle name="Примечание 2" xfId="1112" hidden="1"/>
    <cellStyle name="Примечание 2" xfId="1165" hidden="1"/>
    <cellStyle name="Примечание 2" xfId="1234" hidden="1"/>
    <cellStyle name="Примечание 2" xfId="1237" hidden="1"/>
    <cellStyle name="Примечание 2" xfId="1236" hidden="1"/>
    <cellStyle name="Примечание 2" xfId="1233" hidden="1"/>
    <cellStyle name="Примечание 2" xfId="1235" hidden="1"/>
    <cellStyle name="Примечание 2" xfId="1232" hidden="1"/>
    <cellStyle name="Примечание 2" xfId="1240" hidden="1"/>
    <cellStyle name="Примечание 2" xfId="1242" hidden="1"/>
    <cellStyle name="Примечание 2" xfId="1241" hidden="1"/>
    <cellStyle name="Примечание 2" xfId="1238" hidden="1"/>
    <cellStyle name="Примечание 2" xfId="1281" hidden="1"/>
    <cellStyle name="Примечание 2" xfId="1334" hidden="1"/>
    <cellStyle name="Примечание 2" xfId="1403" hidden="1"/>
    <cellStyle name="Примечание 2" xfId="1406" hidden="1"/>
    <cellStyle name="Примечание 2" xfId="1405" hidden="1"/>
    <cellStyle name="Примечание 2" xfId="1402" hidden="1"/>
    <cellStyle name="Примечание 2" xfId="1404" hidden="1"/>
    <cellStyle name="Примечание 2" xfId="1401" hidden="1"/>
    <cellStyle name="Примечание 2" xfId="1409" hidden="1"/>
    <cellStyle name="Примечание 2" xfId="1411" hidden="1"/>
    <cellStyle name="Примечание 2" xfId="1410" hidden="1"/>
    <cellStyle name="Примечание 2" xfId="1407" hidden="1"/>
    <cellStyle name="Примечание 2" xfId="1450" hidden="1"/>
    <cellStyle name="Примечание 2" xfId="1503" hidden="1"/>
    <cellStyle name="Примечание 2" xfId="1573" hidden="1"/>
    <cellStyle name="Примечание 2" xfId="1576" hidden="1"/>
    <cellStyle name="Примечание 2" xfId="1575" hidden="1"/>
    <cellStyle name="Примечание 2" xfId="1571" hidden="1"/>
    <cellStyle name="Примечание 2" xfId="1574" hidden="1"/>
    <cellStyle name="Примечание 2" xfId="1570" hidden="1"/>
    <cellStyle name="Примечание 2" xfId="1579" hidden="1"/>
    <cellStyle name="Примечание 2" xfId="1581" hidden="1"/>
    <cellStyle name="Примечание 2" xfId="1580" hidden="1"/>
    <cellStyle name="Примечание 2" xfId="1577" hidden="1"/>
    <cellStyle name="Примечание 2" xfId="1618" hidden="1"/>
    <cellStyle name="Примечание 2" xfId="1671" hidden="1"/>
    <cellStyle name="Примечание 2" xfId="1741" hidden="1"/>
    <cellStyle name="Примечание 2" xfId="1744" hidden="1"/>
    <cellStyle name="Примечание 2" xfId="1743" hidden="1"/>
    <cellStyle name="Примечание 2" xfId="1739" hidden="1"/>
    <cellStyle name="Примечание 2" xfId="1742" hidden="1"/>
    <cellStyle name="Примечание 2" xfId="1738" hidden="1"/>
    <cellStyle name="Примечание 2" xfId="1747" hidden="1"/>
    <cellStyle name="Примечание 2" xfId="1749" hidden="1"/>
    <cellStyle name="Примечание 2" xfId="1748" hidden="1"/>
    <cellStyle name="Примечание 2" xfId="1745" hidden="1"/>
    <cellStyle name="Примечание 2" xfId="1786" hidden="1"/>
    <cellStyle name="Примечание 2" xfId="1839" hidden="1"/>
    <cellStyle name="Примечание 2" xfId="1909" hidden="1"/>
    <cellStyle name="Примечание 2" xfId="1912" hidden="1"/>
    <cellStyle name="Примечание 2" xfId="1911" hidden="1"/>
    <cellStyle name="Примечание 2" xfId="1907" hidden="1"/>
    <cellStyle name="Примечание 2" xfId="1910" hidden="1"/>
    <cellStyle name="Примечание 2" xfId="1906" hidden="1"/>
    <cellStyle name="Примечание 2" xfId="1915" hidden="1"/>
    <cellStyle name="Примечание 2" xfId="1917" hidden="1"/>
    <cellStyle name="Примечание 2" xfId="1916" hidden="1"/>
    <cellStyle name="Примечание 2" xfId="1913" hidden="1"/>
    <cellStyle name="Примечание 2" xfId="1954" hidden="1"/>
    <cellStyle name="Примечание 2" xfId="2007" hidden="1"/>
    <cellStyle name="Примечание 2" xfId="2077" hidden="1"/>
    <cellStyle name="Примечание 2" xfId="2080" hidden="1"/>
    <cellStyle name="Примечание 2" xfId="2079" hidden="1"/>
    <cellStyle name="Примечание 2" xfId="2075" hidden="1"/>
    <cellStyle name="Примечание 2" xfId="2078" hidden="1"/>
    <cellStyle name="Примечание 2" xfId="2074" hidden="1"/>
    <cellStyle name="Примечание 2" xfId="2083" hidden="1"/>
    <cellStyle name="Примечание 2" xfId="2085" hidden="1"/>
    <cellStyle name="Примечание 2" xfId="2084" hidden="1"/>
    <cellStyle name="Примечание 2" xfId="2081" hidden="1"/>
    <cellStyle name="Примечание 2" xfId="2122" hidden="1"/>
    <cellStyle name="Примечание 2" xfId="2175" hidden="1"/>
    <cellStyle name="Примечание 2" xfId="2245" hidden="1"/>
    <cellStyle name="Примечание 2" xfId="2248" hidden="1"/>
    <cellStyle name="Примечание 2" xfId="2247" hidden="1"/>
    <cellStyle name="Примечание 2" xfId="2243" hidden="1"/>
    <cellStyle name="Примечание 2" xfId="2246" hidden="1"/>
    <cellStyle name="Примечание 2" xfId="2242" hidden="1"/>
    <cellStyle name="Примечание 2" xfId="2251" hidden="1"/>
    <cellStyle name="Примечание 2" xfId="2253" hidden="1"/>
    <cellStyle name="Примечание 2" xfId="2252" hidden="1"/>
    <cellStyle name="Примечание 2" xfId="2249" hidden="1"/>
    <cellStyle name="Примечание 2" xfId="2290" hidden="1"/>
    <cellStyle name="Примечание 2" xfId="2343" hidden="1"/>
    <cellStyle name="Примечание 2" xfId="2413" hidden="1"/>
    <cellStyle name="Примечание 2" xfId="2416" hidden="1"/>
    <cellStyle name="Примечание 2" xfId="2415" hidden="1"/>
    <cellStyle name="Примечание 2" xfId="2411" hidden="1"/>
    <cellStyle name="Примечание 2" xfId="2414" hidden="1"/>
    <cellStyle name="Примечание 2" xfId="2410" hidden="1"/>
    <cellStyle name="Примечание 2" xfId="2418" hidden="1"/>
    <cellStyle name="Примечание 2" xfId="2420" hidden="1"/>
    <cellStyle name="Примечание 2" xfId="2419" hidden="1"/>
    <cellStyle name="Примечание 2" xfId="2417" hidden="1"/>
    <cellStyle name="Примечание 2" xfId="2453" hidden="1"/>
    <cellStyle name="Примечание 2" xfId="2506" hidden="1"/>
    <cellStyle name="Примечание 2" xfId="2574" hidden="1"/>
    <cellStyle name="Примечание 2" xfId="2577" hidden="1"/>
    <cellStyle name="Примечание 2" xfId="2576" hidden="1"/>
    <cellStyle name="Примечание 2" xfId="2573" hidden="1"/>
    <cellStyle name="Примечание 2" xfId="2575" hidden="1"/>
    <cellStyle name="Примечание 2" xfId="2572" hidden="1"/>
    <cellStyle name="Примечание 2" xfId="2579" hidden="1"/>
    <cellStyle name="Примечание 2" xfId="2581" hidden="1"/>
    <cellStyle name="Примечание 2" xfId="2580" hidden="1"/>
    <cellStyle name="Примечание 2" xfId="2578" hidden="1"/>
    <cellStyle name="Примечание 2" xfId="2596" hidden="1"/>
    <cellStyle name="Примечание 2" xfId="2649" hidden="1"/>
    <cellStyle name="Примечание 2" xfId="2717" hidden="1"/>
    <cellStyle name="Примечание 2" xfId="2720" hidden="1"/>
    <cellStyle name="Примечание 2" xfId="2719" hidden="1"/>
    <cellStyle name="Примечание 2" xfId="2716" hidden="1"/>
    <cellStyle name="Примечание 2" xfId="2718" hidden="1"/>
    <cellStyle name="Примечание 2" xfId="2715" hidden="1"/>
    <cellStyle name="Примечание 2" xfId="2722" hidden="1"/>
    <cellStyle name="Примечание 2" xfId="2724" hidden="1"/>
    <cellStyle name="Примечание 2" xfId="2723" hidden="1"/>
    <cellStyle name="Примечание 2" xfId="2721" hidden="1"/>
    <cellStyle name="Процентный" xfId="1" builtinId="5"/>
    <cellStyle name="Связанная ячейка" xfId="13" builtinId="24" hidden="1"/>
    <cellStyle name="Связанная ячейка" xfId="81" builtinId="24" hidden="1"/>
    <cellStyle name="Связанная ячейка" xfId="120" builtinId="24" hidden="1"/>
    <cellStyle name="Связанная ячейка" xfId="160" builtinId="24" hidden="1"/>
    <cellStyle name="Связанная ячейка" xfId="214" builtinId="24" hidden="1"/>
    <cellStyle name="Связанная ячейка" xfId="282" builtinId="24" hidden="1"/>
    <cellStyle name="Связанная ячейка" xfId="321" builtinId="24" hidden="1"/>
    <cellStyle name="Связанная ячейка" xfId="361" builtinId="24" hidden="1"/>
    <cellStyle name="Связанная ячейка" xfId="261" builtinId="24" hidden="1"/>
    <cellStyle name="Связанная ячейка" xfId="453" builtinId="24" hidden="1"/>
    <cellStyle name="Связанная ячейка" xfId="492" builtinId="24" hidden="1"/>
    <cellStyle name="Связанная ячейка" xfId="532" builtinId="24" hidden="1"/>
    <cellStyle name="Связанная ячейка" xfId="435" builtinId="24" hidden="1"/>
    <cellStyle name="Связанная ячейка" xfId="621" builtinId="24" hidden="1"/>
    <cellStyle name="Связанная ячейка" xfId="660" builtinId="24" hidden="1"/>
    <cellStyle name="Связанная ячейка" xfId="700" builtinId="24" hidden="1"/>
    <cellStyle name="Связанная ячейка" xfId="603" builtinId="24" hidden="1"/>
    <cellStyle name="Связанная ячейка" xfId="789" builtinId="24" hidden="1"/>
    <cellStyle name="Связанная ячейка" xfId="828" builtinId="24" hidden="1"/>
    <cellStyle name="Связанная ячейка" xfId="868" builtinId="24" hidden="1"/>
    <cellStyle name="Связанная ячейка" xfId="771" builtinId="24" hidden="1"/>
    <cellStyle name="Связанная ячейка" xfId="953" builtinId="24" hidden="1"/>
    <cellStyle name="Связанная ячейка" xfId="992" builtinId="24" hidden="1"/>
    <cellStyle name="Связанная ячейка" xfId="1032" builtinId="24" hidden="1"/>
    <cellStyle name="Связанная ячейка" xfId="931" builtinId="24" hidden="1"/>
    <cellStyle name="Связанная ячейка" xfId="1123" builtinId="24" hidden="1"/>
    <cellStyle name="Связанная ячейка" xfId="1162" builtinId="24" hidden="1"/>
    <cellStyle name="Связанная ячейка" xfId="1202" builtinId="24" hidden="1"/>
    <cellStyle name="Связанная ячейка" xfId="1103" builtinId="24" hidden="1"/>
    <cellStyle name="Связанная ячейка" xfId="1292" builtinId="24" hidden="1"/>
    <cellStyle name="Связанная ячейка" xfId="1331" builtinId="24" hidden="1"/>
    <cellStyle name="Связанная ячейка" xfId="1371" builtinId="24" hidden="1"/>
    <cellStyle name="Связанная ячейка" xfId="1272" builtinId="24" hidden="1"/>
    <cellStyle name="Связанная ячейка" xfId="1461" builtinId="24" hidden="1"/>
    <cellStyle name="Связанная ячейка" xfId="1500" builtinId="24" hidden="1"/>
    <cellStyle name="Связанная ячейка" xfId="1540" builtinId="24" hidden="1"/>
    <cellStyle name="Связанная ячейка" xfId="1443" builtinId="24" hidden="1"/>
    <cellStyle name="Связанная ячейка" xfId="1629" builtinId="24" hidden="1"/>
    <cellStyle name="Связанная ячейка" xfId="1668" builtinId="24" hidden="1"/>
    <cellStyle name="Связанная ячейка" xfId="1708" builtinId="24" hidden="1"/>
    <cellStyle name="Связанная ячейка" xfId="1611" builtinId="24" hidden="1"/>
    <cellStyle name="Связанная ячейка" xfId="1797" builtinId="24" hidden="1"/>
    <cellStyle name="Связанная ячейка" xfId="1836" builtinId="24" hidden="1"/>
    <cellStyle name="Связанная ячейка" xfId="1876" builtinId="24" hidden="1"/>
    <cellStyle name="Связанная ячейка" xfId="1779" builtinId="24" hidden="1"/>
    <cellStyle name="Связанная ячейка" xfId="1965" builtinId="24" hidden="1"/>
    <cellStyle name="Связанная ячейка" xfId="2004" builtinId="24" hidden="1"/>
    <cellStyle name="Связанная ячейка" xfId="2044" builtinId="24" hidden="1"/>
    <cellStyle name="Связанная ячейка" xfId="1947" builtinId="24" hidden="1"/>
    <cellStyle name="Связанная ячейка" xfId="2133" builtinId="24" hidden="1"/>
    <cellStyle name="Связанная ячейка" xfId="2172" builtinId="24" hidden="1"/>
    <cellStyle name="Связанная ячейка" xfId="2212" builtinId="24" hidden="1"/>
    <cellStyle name="Связанная ячейка" xfId="2115" builtinId="24" hidden="1"/>
    <cellStyle name="Связанная ячейка" xfId="2301" builtinId="24" hidden="1"/>
    <cellStyle name="Связанная ячейка" xfId="2340" builtinId="24" hidden="1"/>
    <cellStyle name="Связанная ячейка" xfId="2380" builtinId="24" hidden="1"/>
    <cellStyle name="Связанная ячейка" xfId="2283" builtinId="24" hidden="1"/>
    <cellStyle name="Связанная ячейка" xfId="2464" builtinId="24" hidden="1"/>
    <cellStyle name="Связанная ячейка" xfId="2503" builtinId="24" hidden="1"/>
    <cellStyle name="Связанная ячейка" xfId="2543" builtinId="24" hidden="1"/>
    <cellStyle name="Связанная ячейка" xfId="2443" builtinId="24" hidden="1"/>
    <cellStyle name="Связанная ячейка" xfId="2607" builtinId="24" hidden="1"/>
    <cellStyle name="Связанная ячейка" xfId="2646" builtinId="24" hidden="1"/>
    <cellStyle name="Связанная ячейка" xfId="2686" builtinId="24" hidden="1"/>
    <cellStyle name="Стиль 1" xfId="2"/>
    <cellStyle name="Текст предупреждения" xfId="15" builtinId="11" hidden="1"/>
    <cellStyle name="Текст предупреждения" xfId="83" builtinId="11" hidden="1"/>
    <cellStyle name="Текст предупреждения" xfId="122" builtinId="11" hidden="1"/>
    <cellStyle name="Текст предупреждения" xfId="162" builtinId="11" hidden="1"/>
    <cellStyle name="Текст предупреждения" xfId="216" builtinId="11" hidden="1"/>
    <cellStyle name="Текст предупреждения" xfId="284" builtinId="11" hidden="1"/>
    <cellStyle name="Текст предупреждения" xfId="323" builtinId="11" hidden="1"/>
    <cellStyle name="Текст предупреждения" xfId="363" builtinId="11" hidden="1"/>
    <cellStyle name="Текст предупреждения" xfId="259" builtinId="11" hidden="1"/>
    <cellStyle name="Текст предупреждения" xfId="455" builtinId="11" hidden="1"/>
    <cellStyle name="Текст предупреждения" xfId="494" builtinId="11" hidden="1"/>
    <cellStyle name="Текст предупреждения" xfId="534" builtinId="11" hidden="1"/>
    <cellStyle name="Текст предупреждения" xfId="433" builtinId="11" hidden="1"/>
    <cellStyle name="Текст предупреждения" xfId="623" builtinId="11" hidden="1"/>
    <cellStyle name="Текст предупреждения" xfId="662" builtinId="11" hidden="1"/>
    <cellStyle name="Текст предупреждения" xfId="702" builtinId="11" hidden="1"/>
    <cellStyle name="Текст предупреждения" xfId="601" builtinId="11" hidden="1"/>
    <cellStyle name="Текст предупреждения" xfId="791" builtinId="11" hidden="1"/>
    <cellStyle name="Текст предупреждения" xfId="830" builtinId="11" hidden="1"/>
    <cellStyle name="Текст предупреждения" xfId="870" builtinId="11" hidden="1"/>
    <cellStyle name="Текст предупреждения" xfId="769" builtinId="11" hidden="1"/>
    <cellStyle name="Текст предупреждения" xfId="955" builtinId="11" hidden="1"/>
    <cellStyle name="Текст предупреждения" xfId="994" builtinId="11" hidden="1"/>
    <cellStyle name="Текст предупреждения" xfId="1034" builtinId="11" hidden="1"/>
    <cellStyle name="Текст предупреждения" xfId="929" builtinId="11" hidden="1"/>
    <cellStyle name="Текст предупреждения" xfId="1125" builtinId="11" hidden="1"/>
    <cellStyle name="Текст предупреждения" xfId="1164" builtinId="11" hidden="1"/>
    <cellStyle name="Текст предупреждения" xfId="1204" builtinId="11" hidden="1"/>
    <cellStyle name="Текст предупреждения" xfId="1101" builtinId="11" hidden="1"/>
    <cellStyle name="Текст предупреждения" xfId="1294" builtinId="11" hidden="1"/>
    <cellStyle name="Текст предупреждения" xfId="1333" builtinId="11" hidden="1"/>
    <cellStyle name="Текст предупреждения" xfId="1373" builtinId="11" hidden="1"/>
    <cellStyle name="Текст предупреждения" xfId="1270" builtinId="11" hidden="1"/>
    <cellStyle name="Текст предупреждения" xfId="1463" builtinId="11" hidden="1"/>
    <cellStyle name="Текст предупреждения" xfId="1502" builtinId="11" hidden="1"/>
    <cellStyle name="Текст предупреждения" xfId="1542" builtinId="11" hidden="1"/>
    <cellStyle name="Текст предупреждения" xfId="1441" builtinId="11" hidden="1"/>
    <cellStyle name="Текст предупреждения" xfId="1631" builtinId="11" hidden="1"/>
    <cellStyle name="Текст предупреждения" xfId="1670" builtinId="11" hidden="1"/>
    <cellStyle name="Текст предупреждения" xfId="1710" builtinId="11" hidden="1"/>
    <cellStyle name="Текст предупреждения" xfId="1609" builtinId="11" hidden="1"/>
    <cellStyle name="Текст предупреждения" xfId="1799" builtinId="11" hidden="1"/>
    <cellStyle name="Текст предупреждения" xfId="1838" builtinId="11" hidden="1"/>
    <cellStyle name="Текст предупреждения" xfId="1878" builtinId="11" hidden="1"/>
    <cellStyle name="Текст предупреждения" xfId="1777" builtinId="11" hidden="1"/>
    <cellStyle name="Текст предупреждения" xfId="1967" builtinId="11" hidden="1"/>
    <cellStyle name="Текст предупреждения" xfId="2006" builtinId="11" hidden="1"/>
    <cellStyle name="Текст предупреждения" xfId="2046" builtinId="11" hidden="1"/>
    <cellStyle name="Текст предупреждения" xfId="1945" builtinId="11" hidden="1"/>
    <cellStyle name="Текст предупреждения" xfId="2135" builtinId="11" hidden="1"/>
    <cellStyle name="Текст предупреждения" xfId="2174" builtinId="11" hidden="1"/>
    <cellStyle name="Текст предупреждения" xfId="2214" builtinId="11" hidden="1"/>
    <cellStyle name="Текст предупреждения" xfId="2113" builtinId="11" hidden="1"/>
    <cellStyle name="Текст предупреждения" xfId="2303" builtinId="11" hidden="1"/>
    <cellStyle name="Текст предупреждения" xfId="2342" builtinId="11" hidden="1"/>
    <cellStyle name="Текст предупреждения" xfId="2382" builtinId="11" hidden="1"/>
    <cellStyle name="Текст предупреждения" xfId="2281" builtinId="11" hidden="1"/>
    <cellStyle name="Текст предупреждения" xfId="2466" builtinId="11" hidden="1"/>
    <cellStyle name="Текст предупреждения" xfId="2505" builtinId="11" hidden="1"/>
    <cellStyle name="Текст предупреждения" xfId="2545" builtinId="11" hidden="1"/>
    <cellStyle name="Текст предупреждения" xfId="2441" builtinId="11" hidden="1"/>
    <cellStyle name="Текст предупреждения" xfId="2609" builtinId="11" hidden="1"/>
    <cellStyle name="Текст предупреждения" xfId="2648" builtinId="11" hidden="1"/>
    <cellStyle name="Текст предупреждения" xfId="2688" builtinId="11" hidden="1"/>
    <cellStyle name="Хороший" xfId="8" builtinId="26" hidden="1"/>
    <cellStyle name="Хороший" xfId="76" builtinId="26" hidden="1"/>
    <cellStyle name="Хороший" xfId="115" builtinId="26" hidden="1"/>
    <cellStyle name="Хороший" xfId="155" builtinId="26" hidden="1"/>
    <cellStyle name="Хороший" xfId="209" builtinId="26" hidden="1"/>
    <cellStyle name="Хороший" xfId="277" builtinId="26" hidden="1"/>
    <cellStyle name="Хороший" xfId="316" builtinId="26" hidden="1"/>
    <cellStyle name="Хороший" xfId="356" builtinId="26" hidden="1"/>
    <cellStyle name="Хороший" xfId="266" builtinId="26" hidden="1"/>
    <cellStyle name="Хороший" xfId="448" builtinId="26" hidden="1"/>
    <cellStyle name="Хороший" xfId="487" builtinId="26" hidden="1"/>
    <cellStyle name="Хороший" xfId="527" builtinId="26" hidden="1"/>
    <cellStyle name="Хороший" xfId="439" builtinId="26" hidden="1"/>
    <cellStyle name="Хороший" xfId="616" builtinId="26" hidden="1"/>
    <cellStyle name="Хороший" xfId="655" builtinId="26" hidden="1"/>
    <cellStyle name="Хороший" xfId="695" builtinId="26" hidden="1"/>
    <cellStyle name="Хороший" xfId="607" builtinId="26" hidden="1"/>
    <cellStyle name="Хороший" xfId="784" builtinId="26" hidden="1"/>
    <cellStyle name="Хороший" xfId="823" builtinId="26" hidden="1"/>
    <cellStyle name="Хороший" xfId="863" builtinId="26" hidden="1"/>
    <cellStyle name="Хороший" xfId="775" builtinId="26" hidden="1"/>
    <cellStyle name="Хороший" xfId="948" builtinId="26" hidden="1"/>
    <cellStyle name="Хороший" xfId="987" builtinId="26" hidden="1"/>
    <cellStyle name="Хороший" xfId="1027" builtinId="26" hidden="1"/>
    <cellStyle name="Хороший" xfId="936" builtinId="26" hidden="1"/>
    <cellStyle name="Хороший" xfId="1118" builtinId="26" hidden="1"/>
    <cellStyle name="Хороший" xfId="1157" builtinId="26" hidden="1"/>
    <cellStyle name="Хороший" xfId="1197" builtinId="26" hidden="1"/>
    <cellStyle name="Хороший" xfId="1108" builtinId="26" hidden="1"/>
    <cellStyle name="Хороший" xfId="1287" builtinId="26" hidden="1"/>
    <cellStyle name="Хороший" xfId="1326" builtinId="26" hidden="1"/>
    <cellStyle name="Хороший" xfId="1366" builtinId="26" hidden="1"/>
    <cellStyle name="Хороший" xfId="1277" builtinId="26" hidden="1"/>
    <cellStyle name="Хороший" xfId="1456" builtinId="26" hidden="1"/>
    <cellStyle name="Хороший" xfId="1495" builtinId="26" hidden="1"/>
    <cellStyle name="Хороший" xfId="1535" builtinId="26" hidden="1"/>
    <cellStyle name="Хороший" xfId="1447" builtinId="26" hidden="1"/>
    <cellStyle name="Хороший" xfId="1624" builtinId="26" hidden="1"/>
    <cellStyle name="Хороший" xfId="1663" builtinId="26" hidden="1"/>
    <cellStyle name="Хороший" xfId="1703" builtinId="26" hidden="1"/>
    <cellStyle name="Хороший" xfId="1615" builtinId="26" hidden="1"/>
    <cellStyle name="Хороший" xfId="1792" builtinId="26" hidden="1"/>
    <cellStyle name="Хороший" xfId="1831" builtinId="26" hidden="1"/>
    <cellStyle name="Хороший" xfId="1871" builtinId="26" hidden="1"/>
    <cellStyle name="Хороший" xfId="1783" builtinId="26" hidden="1"/>
    <cellStyle name="Хороший" xfId="1960" builtinId="26" hidden="1"/>
    <cellStyle name="Хороший" xfId="1999" builtinId="26" hidden="1"/>
    <cellStyle name="Хороший" xfId="2039" builtinId="26" hidden="1"/>
    <cellStyle name="Хороший" xfId="1951" builtinId="26" hidden="1"/>
    <cellStyle name="Хороший" xfId="2128" builtinId="26" hidden="1"/>
    <cellStyle name="Хороший" xfId="2167" builtinId="26" hidden="1"/>
    <cellStyle name="Хороший" xfId="2207" builtinId="26" hidden="1"/>
    <cellStyle name="Хороший" xfId="2119" builtinId="26" hidden="1"/>
    <cellStyle name="Хороший" xfId="2296" builtinId="26" hidden="1"/>
    <cellStyle name="Хороший" xfId="2335" builtinId="26" hidden="1"/>
    <cellStyle name="Хороший" xfId="2375" builtinId="26" hidden="1"/>
    <cellStyle name="Хороший" xfId="2287" builtinId="26" hidden="1"/>
    <cellStyle name="Хороший" xfId="2459" builtinId="26" hidden="1"/>
    <cellStyle name="Хороший" xfId="2498" builtinId="26" hidden="1"/>
    <cellStyle name="Хороший" xfId="2538" builtinId="26" hidden="1"/>
    <cellStyle name="Хороший" xfId="2448" builtinId="26" hidden="1"/>
    <cellStyle name="Хороший" xfId="2602" builtinId="26" hidden="1"/>
    <cellStyle name="Хороший" xfId="2641" builtinId="26" hidden="1"/>
    <cellStyle name="Хороший" xfId="2681" builtinId="26" hidden="1"/>
  </cellStyles>
  <dxfs count="1"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s\&#1060;&#1054;&#1056;&#1069;&#1052;\DOCUME~1\9335~1\LOCALS~1\Temp\bat\proverk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pe\&#1056;&#1069;&#1050;\&#1058;&#1040;&#1056;&#1048;&#1060;&#1067;\2013\&#1059;&#1057;&#1051;&#1059;&#1043;&#1040;%20&#1055;&#1054;%20&#1055;&#1045;&#1056;&#1045;&#1044;&#1040;&#1063;&#1045;%202013%20&#1043;\&#1091;&#1089;&#1083;&#1091;&#1075;&#1072;%20&#1080;&#1079;%20&#1088;&#1101;&#1082;%20&#1086;&#1090;%2021%20&#1076;&#1077;&#1082;&#1072;&#1073;&#1088;&#1103;\&#1086;&#1090;&#1082;&#1072;&#1079;%20&#1086;&#1090;%20&#1087;&#1077;&#1088;&#1077;&#1076;&#1072;&#1095;&#1080;%20&#1060;&#1057;&#1050;\25%20&#1088;&#1072;&#1089;&#1095;&#1077;&#1090;%20&#1091;&#1089;&#1083;&#1091;&#1075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pe\2009%20&#1075;&#1086;&#1076;%20&#1056;&#1069;&#1050;\&#1082;&#1086;&#1085;&#1077;&#1095;&#1085;&#1099;&#1081;%20&#1090;&#1072;&#1088;&#1080;&#1092;%2011.12.2008%20&#1075;\18.12.08%20&#1075;\2009%20&#1052;&#1086;&#1088;&#1076;&#1086;&#1074;&#1080;&#1103;%20&#1088;&#1072;&#1089;&#1095;&#1077;&#1090;%20&#1091;&#1089;&#1083;&#1091;&#1075;&#1080;%20&#1057;&#1042;&#1054;&#1044;%20&#1054;&#1044;&#1053;&#1054;&#1057;&#1058;&#1040;&#1042;&#1054;&#1063;&#1053;&#1067;&#1049;%20%20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FES"/>
      <sheetName val="Лист1"/>
      <sheetName val="Позиция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UGOL"/>
      <sheetName val="Кедровский"/>
      <sheetName val="TEHSHEET"/>
      <sheetName val="план 2000"/>
      <sheetName val="Перегруппировка"/>
      <sheetName val="ПрЭС"/>
      <sheetName val="Главная для ТП"/>
      <sheetName val="1.15 (д.б.)"/>
      <sheetName val="Заголовок"/>
      <sheetName val="EKDEB90"/>
      <sheetName val="Смета_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БДР"/>
      <sheetName val="прочие доходы"/>
      <sheetName val="ТЭП ТНС утв."/>
      <sheetName val="КПЭ"/>
      <sheetName val="ОНА,ОНО"/>
      <sheetName val="Т6"/>
      <sheetName val="1. свод филиалы"/>
      <sheetName val="1. ИА"/>
      <sheetName val="1. свод ЛЭ"/>
      <sheetName val="Смета2 проект. раб."/>
      <sheetName val="Drop down lists"/>
      <sheetName val="T0"/>
      <sheetName val="служебная"/>
      <sheetName val="реестр сф 2012"/>
      <sheetName val="Итоги"/>
      <sheetName val="Лист2"/>
      <sheetName val="Списк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  <sheetName val="Handbook"/>
      <sheetName val="Автозаполнение"/>
      <sheetName val="П.8."/>
      <sheetName val="Перечень"/>
      <sheetName val="Справочник коды"/>
      <sheetName val="база подразделение"/>
      <sheetName val="база статьи затрат"/>
      <sheetName val="БД"/>
      <sheetName val="ID ПС"/>
      <sheetName val="Информ-я о регулируемой орг-и"/>
      <sheetName val="Нормы325"/>
      <sheetName val="TOPLIWO"/>
      <sheetName val="2018"/>
      <sheetName val="2019"/>
      <sheetName val="договора-ОТЧЕТутв.БП"/>
      <sheetName val="Справочник"/>
      <sheetName val="Справочно"/>
      <sheetName val="Типовые причины"/>
      <sheetName val="БЗ"/>
      <sheetName val="Классификатор"/>
      <sheetName val="Справочник ЦФО"/>
      <sheetName val="на_1_тут1"/>
      <sheetName val="ВАРИАНТ_3_РАБОЧИЙ1"/>
      <sheetName val="план_20001"/>
      <sheetName val="Главная_для_ТП1"/>
      <sheetName val="1_15_(д_б_)1"/>
      <sheetName val="ФОТ_по_месяцам"/>
      <sheetName val="Смета_ДУ_и_ПД"/>
      <sheetName val="прочие_доходы"/>
      <sheetName val="ТЭП_ТНС_утв_"/>
      <sheetName val="1__свод_филиалы"/>
      <sheetName val="1__ИА"/>
      <sheetName val="1__свод_ЛЭ"/>
      <sheetName val="Смета2_проект__раб_"/>
      <sheetName val="Drop_down_lists"/>
      <sheetName val="реестр_сф_2012"/>
      <sheetName val="Сводка_-_лизинг"/>
      <sheetName val="18_2"/>
      <sheetName val="6_Списки"/>
      <sheetName val="17_1"/>
      <sheetName val="2_3"/>
      <sheetName val="P2_1"/>
      <sheetName val="П_8_"/>
      <sheetName val="Свод_сметы"/>
      <sheetName val="Информ-я_о_регулируемой_орг-и"/>
      <sheetName val="ID_ПС"/>
      <sheetName val="Справочник_коды"/>
      <sheetName val="база_подразделение"/>
      <sheetName val="база_статьи_затрат"/>
      <sheetName val="Отчет"/>
      <sheetName val="Пров_Знач"/>
      <sheetName val="Список подразделений"/>
      <sheetName val="1.0"/>
      <sheetName val="1.1"/>
      <sheetName val="основа часы 51W 51 O"/>
      <sheetName val="основа часы CWP3-CWP3A"/>
      <sheetName val=" СУ ФНП"/>
      <sheetName val="01"/>
      <sheetName val="Расчет НВВ общий"/>
      <sheetName val="Настройка"/>
      <sheetName val="Extrapolacija i interpolacija"/>
      <sheetName val="Настройка 1"/>
      <sheetName val="Справочник статей ДДС"/>
      <sheetName val="Параметры должностей"/>
      <sheetName val="Ввод"/>
      <sheetName val="Курсы_валют"/>
      <sheetName val="Раскрывающиеся списки"/>
      <sheetName val="Список_подразделений"/>
      <sheetName val="1_0"/>
      <sheetName val="1_1"/>
      <sheetName val="основа_часы_51W_51_O"/>
      <sheetName val="основа_часы_CWP3-CWP3A"/>
      <sheetName val="Extrapolacija_i_interpolacija"/>
      <sheetName val="Настройка_1"/>
      <sheetName val="Параметры_должностей"/>
      <sheetName val="Справочник_статей_ДДС"/>
      <sheetName val="Раскрывающиеся_списки"/>
      <sheetName val="УШР на текущую дату"/>
      <sheetName val="Доп. данные"/>
      <sheetName val="Настройки"/>
      <sheetName val="РС"/>
      <sheetName val="Parametri"/>
      <sheetName val="Cevi ukupno "/>
      <sheetName val="Условия"/>
      <sheetName val="График численности (2)"/>
      <sheetName val="Список_подразделений1"/>
      <sheetName val="1_01"/>
      <sheetName val="1_11"/>
      <sheetName val="основа_часы_51W_51_O1"/>
      <sheetName val="основа_часы_CWP3-CWP3A1"/>
      <sheetName val="Extrapolacija_i_interpolacija1"/>
      <sheetName val="Настройка_11"/>
      <sheetName val="Параметры_должностей1"/>
      <sheetName val="Справочник_статей_ДДС1"/>
      <sheetName val="Раскрывающиеся_списки1"/>
      <sheetName val="УШР_на_текущую_дату"/>
      <sheetName val="Доп__данные"/>
      <sheetName val="Baza"/>
      <sheetName val="Расчет для Анализа"/>
      <sheetName val="РКЦ"/>
      <sheetName val="статьи"/>
      <sheetName val="БДР Ф1-АД"/>
      <sheetName val="Источник данных"/>
      <sheetName val="Перечень значений"/>
      <sheetName val="Стро"/>
      <sheetName val="Сотрудники"/>
      <sheetName val="Статусы"/>
      <sheetName val="на_1_тут2"/>
      <sheetName val="на_1_тут3"/>
      <sheetName val="на_1_тут4"/>
      <sheetName val="на_1_тут5"/>
      <sheetName val="на_1_тут6"/>
      <sheetName val="на_1_тут7"/>
      <sheetName val="1"/>
      <sheetName val="0"/>
      <sheetName val="ис.смета"/>
      <sheetName val="Справочник подпроеков"/>
      <sheetName val="Ведомость объемов работ"/>
      <sheetName val="СП"/>
      <sheetName val="Константы"/>
      <sheetName val="справка"/>
      <sheetName val="Статьи БДДС"/>
      <sheetName val="на_1_тут8"/>
      <sheetName val="Список_подразделений2"/>
      <sheetName val="1_02"/>
      <sheetName val="1_12"/>
      <sheetName val="основа_часы_51W_51_O2"/>
      <sheetName val="основа_часы_CWP3-CWP3A2"/>
      <sheetName val="Extrapolacija_i_interpolacija2"/>
      <sheetName val="Настройка_12"/>
      <sheetName val="Параметры_должностей2"/>
      <sheetName val="Справочник_статей_ДДС2"/>
      <sheetName val="Раскрывающиеся_списки2"/>
      <sheetName val="УШР_на_текущую_дату1"/>
      <sheetName val="Доп__данные1"/>
      <sheetName val="Cevi_ukupno_"/>
      <sheetName val="График_численности_(2)"/>
      <sheetName val="Расчет_для_Анализа"/>
      <sheetName val="_СУ_ФНП"/>
      <sheetName val="Перечень_значений"/>
      <sheetName val="БДР_Ф1-АД"/>
      <sheetName val="Источник_данных"/>
      <sheetName val="ис_смета"/>
      <sheetName val="Ведомость_объемов_работ"/>
      <sheetName val="Справочник_подпроеков"/>
      <sheetName val="Справочник_2"/>
      <sheetName val="Вып. списки"/>
      <sheetName val="СправочникУМиТ"/>
      <sheetName val="Потр. щебня"/>
      <sheetName val="ГХ РД"/>
      <sheetName val="ГПР ТОФ"/>
      <sheetName val="ВАРИАНТ_3_РАБОЧИЙ2"/>
      <sheetName val="план_20002"/>
      <sheetName val="Главная_для_ТП2"/>
      <sheetName val="1_15_(д_б_)2"/>
      <sheetName val="ФОТ_по_месяцам1"/>
      <sheetName val="Смета_ДУ_и_ПД1"/>
      <sheetName val="прочие_доходы1"/>
      <sheetName val="ТЭП_ТНС_утв_1"/>
      <sheetName val="1__свод_филиалы1"/>
      <sheetName val="1__ИА1"/>
      <sheetName val="1__свод_ЛЭ1"/>
      <sheetName val="Смета2_проект__раб_1"/>
      <sheetName val="Drop_down_lists1"/>
      <sheetName val="реестр_сф_20121"/>
      <sheetName val="Сводка_-_лизинг1"/>
      <sheetName val="18_21"/>
      <sheetName val="6_Списки1"/>
      <sheetName val="17_11"/>
      <sheetName val="2_31"/>
      <sheetName val="P2_11"/>
      <sheetName val="Параметры"/>
      <sheetName val="ПР. 1 ТКП МЭСР"/>
      <sheetName val="10. Поступления"/>
      <sheetName val="Мари"/>
      <sheetName val="договора-ОТЧЕТутв_БП"/>
      <sheetName val="ИТ-бюджет"/>
      <sheetName val="на_1_тут9"/>
      <sheetName val="ВАРИАНТ_3_РАБОЧИЙ3"/>
      <sheetName val="план_20003"/>
      <sheetName val="Главная_для_ТП3"/>
      <sheetName val="1_15_(д_б_)3"/>
      <sheetName val="ФОТ_по_месяцам2"/>
      <sheetName val="Смета_ДУ_и_ПД2"/>
      <sheetName val="прочие_доходы2"/>
      <sheetName val="ТЭП_ТНС_утв_2"/>
      <sheetName val="1__свод_филиалы2"/>
      <sheetName val="1__ИА2"/>
      <sheetName val="1__свод_ЛЭ2"/>
      <sheetName val="Смета2_проект__раб_2"/>
      <sheetName val="Drop_down_lists2"/>
      <sheetName val="реестр_сф_20122"/>
      <sheetName val="Сводка_-_лизинг2"/>
      <sheetName val="18_22"/>
      <sheetName val="6_Списки2"/>
      <sheetName val="17_12"/>
      <sheetName val="2_32"/>
      <sheetName val="P2_12"/>
      <sheetName val="Свод_сметы1"/>
      <sheetName val="П_8_1"/>
      <sheetName val="Справочник_коды1"/>
      <sheetName val="база_подразделение1"/>
      <sheetName val="база_статьи_затрат1"/>
      <sheetName val="ID_ПС1"/>
      <sheetName val="Информ-я_о_регулируемой_орг-и1"/>
      <sheetName val="Типовые_причины"/>
      <sheetName val="Справочник_ЦФО"/>
      <sheetName val="_СУ_ФНП1"/>
      <sheetName val="Список_подразделений3"/>
      <sheetName val="1_03"/>
      <sheetName val="1_13"/>
      <sheetName val="основа_часы_51W_51_O3"/>
      <sheetName val="основа_часы_CWP3-CWP3A3"/>
      <sheetName val="Extrapolacija_i_interpolacija3"/>
      <sheetName val="Настройка_13"/>
      <sheetName val="Справочник_статей_ДДС3"/>
      <sheetName val="Параметры_должностей3"/>
      <sheetName val="Раскрывающиеся_списки3"/>
      <sheetName val="УШР_на_текущую_дату2"/>
      <sheetName val="Доп__данные2"/>
      <sheetName val="Cevi_ukupno_1"/>
      <sheetName val="График_численности_(2)1"/>
      <sheetName val="Расчет_для_Анализа1"/>
      <sheetName val="БДР_Ф1-АД1"/>
      <sheetName val="Источник_данных1"/>
      <sheetName val="Перечень_значений1"/>
      <sheetName val="ис_смета1"/>
      <sheetName val="Справочник_подпроеков1"/>
      <sheetName val="Ведомость_объемов_работ1"/>
      <sheetName val="Статьи_БДДС"/>
      <sheetName val="Расчет_НВВ_общий"/>
      <sheetName val="Вып__списки"/>
      <sheetName val="Потр__щебня"/>
      <sheetName val="ГХ_РД"/>
      <sheetName val="ГПР_ТОФ"/>
      <sheetName val="ПР__1_ТКП_МЭСР"/>
      <sheetName val="MAIN"/>
      <sheetName val="Титульный"/>
      <sheetName val="1_411_1"/>
      <sheetName val="PD_5_2"/>
      <sheetName val="1_3 новая"/>
      <sheetName val="1,3 новая"/>
      <sheetName val="PD.5_1"/>
      <sheetName val="ИнвестицииСвод"/>
      <sheetName val="PD_5_1"/>
      <sheetName val="Понедельно"/>
      <sheetName val="Итог по НПО "/>
      <sheetName val="_ССЫЛКА"/>
      <sheetName val="PD_5_3"/>
      <sheetName val="Баланс _Ф1_"/>
      <sheetName val="1_401_2"/>
      <sheetName val="П"/>
      <sheetName val="3_3_31_"/>
      <sheetName val="формаДДС_пЛОХ_ЛОХЛкмесяц03_ДАШв"/>
      <sheetName val="К1_МП"/>
      <sheetName val="Т4,Т4а"/>
      <sheetName val="8. Инвестиции"/>
      <sheetName val="Инструкция"/>
      <sheetName val="4 461"/>
      <sheetName val="A"/>
      <sheetName val="ﾏｼﾅﾘ強度比較"/>
      <sheetName val="договора-ОТЧЕТутв_БП1"/>
      <sheetName val="10__Поступления"/>
      <sheetName val="XLR_NoRangeSheet"/>
      <sheetName val="#ССЫЛКА"/>
      <sheetName val="Вар.1"/>
      <sheetName val="Вар.2"/>
      <sheetName val="Вар.3"/>
      <sheetName val="Вар.3.1"/>
      <sheetName val="Шаг 3. расчет НУ"/>
      <sheetName val="А Форма ВОР"/>
      <sheetName val="B Перечень УЕР"/>
      <sheetName val="C Запрос"/>
      <sheetName val="D диапазон точности"/>
      <sheetName val="E Расчет капитальных затрат"/>
      <sheetName val="на_1_тут10"/>
      <sheetName val="Список_подразделений4"/>
      <sheetName val="1_04"/>
      <sheetName val="1_14"/>
      <sheetName val="основа_часы_51W_51_O4"/>
      <sheetName val="основа_часы_CWP3-CWP3A4"/>
      <sheetName val="Extrapolacija_i_interpolacija4"/>
      <sheetName val="Настройка_14"/>
      <sheetName val="Параметры_должностей4"/>
      <sheetName val="Справочник_статей_ДДС4"/>
      <sheetName val="Раскрывающиеся_списки4"/>
      <sheetName val="УШР_на_текущую_дату3"/>
      <sheetName val="Доп__данные3"/>
      <sheetName val="Cevi_ukupno_2"/>
      <sheetName val="График_численности_(2)2"/>
      <sheetName val="Расчет_для_Анализа2"/>
      <sheetName val="_СУ_ФНП2"/>
      <sheetName val="БДР_Ф1-АД2"/>
      <sheetName val="Источник_данных2"/>
      <sheetName val="Перечень_значений2"/>
      <sheetName val="ис_смета2"/>
      <sheetName val="ВАРИАНТ_3_РАБОЧИЙ4"/>
      <sheetName val="план_20004"/>
      <sheetName val="Главная_для_ТП4"/>
      <sheetName val="1_15_(д_б_)4"/>
      <sheetName val="ФОТ_по_месяцам3"/>
      <sheetName val="Смета_ДУ_и_ПД3"/>
      <sheetName val="прочие_доходы3"/>
      <sheetName val="ТЭП_ТНС_утв_3"/>
      <sheetName val="1__свод_филиалы3"/>
      <sheetName val="1__ИА3"/>
      <sheetName val="1__свод_ЛЭ3"/>
      <sheetName val="Смета2_проект__раб_3"/>
      <sheetName val="Drop_down_lists3"/>
      <sheetName val="реестр_сф_20123"/>
      <sheetName val="Сводка_-_лизинг3"/>
      <sheetName val="18_23"/>
      <sheetName val="6_Списки3"/>
      <sheetName val="17_13"/>
      <sheetName val="2_33"/>
      <sheetName val="P2_13"/>
      <sheetName val="Свод_сметы2"/>
      <sheetName val="П_8_2"/>
      <sheetName val="Информ-я_о_регулируемой_орг-и2"/>
      <sheetName val="Справочник_коды2"/>
      <sheetName val="база_подразделение2"/>
      <sheetName val="база_статьи_затрат2"/>
      <sheetName val="Справочник_подпроеков2"/>
      <sheetName val="Ведомость_объемов_работ2"/>
      <sheetName val="Статьи_БДДС1"/>
      <sheetName val="Потр__щебня1"/>
      <sheetName val="ГХ_РД1"/>
      <sheetName val="ГПР_ТОФ1"/>
      <sheetName val="ID_ПС2"/>
      <sheetName val="Типовые_причины1"/>
      <sheetName val="Справочник_ЦФО1"/>
      <sheetName val="Расчет_НВВ_общий1"/>
      <sheetName val="Вар_1"/>
      <sheetName val="Вар_2"/>
      <sheetName val="Вар_3"/>
      <sheetName val="Вар_3_1"/>
      <sheetName val="Шаг_3__расчет_НУ"/>
      <sheetName val="21.3"/>
      <sheetName val="договора-ОТЧЕТутв_БП2"/>
      <sheetName val="Вып__списки1"/>
      <sheetName val="10__Поступления1"/>
      <sheetName val="17"/>
      <sheetName val="Adjustment schedule"/>
      <sheetName val="ИП"/>
      <sheetName val="Лист3"/>
      <sheetName val="09.12"/>
      <sheetName val="Справочник_НО"/>
      <sheetName val="Прил. В Перечень УЕР"/>
      <sheetName val="сводный бюджет КГМК"/>
      <sheetName val="бюджет_ОВЭ"/>
      <sheetName val="бюджет_ОРФ"/>
      <sheetName val="инструмент, расходники"/>
      <sheetName val="D Расчет капитальных затрат"/>
      <sheetName val="ОВЭ"/>
      <sheetName val="ОРФ (доп.)"/>
      <sheetName val="API - Case 1"/>
      <sheetName val="Cashflow Analysis"/>
      <sheetName val="Металлоконструкции"/>
      <sheetName val="Д"/>
      <sheetName val="Денежный поток"/>
      <sheetName val="Затраты на субподряд"/>
      <sheetName val="ПР__1_ТКП_МЭСР1"/>
      <sheetName val="1_3_новая"/>
      <sheetName val="1,3_новая"/>
      <sheetName val="PD_5_11"/>
      <sheetName val="Итог_по_НПО_"/>
      <sheetName val="Баланс__Ф1_"/>
      <sheetName val="5"/>
      <sheetName val="P2.2"/>
      <sheetName val="Себес и админ_9м20"/>
      <sheetName val="Смета НВВ"/>
      <sheetName val="KPIs VLS"/>
      <sheetName val="butubmf"/>
      <sheetName val="ИТОГ"/>
      <sheetName val="Энергоресурс "/>
      <sheetName val="Кт"/>
      <sheetName val="ЛГСС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 refreshError="1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ЭСО"/>
      <sheetName val="сбыт"/>
      <sheetName val="Ген. не уч. ОРЭМ"/>
      <sheetName val="Свод"/>
      <sheetName val="Баланс ээ"/>
      <sheetName val="Баланс мощности"/>
      <sheetName val="regs"/>
      <sheetName val="на 1 тут"/>
    </sheetNames>
    <sheetDataSet>
      <sheetData sheetId="0" refreshError="1"/>
      <sheetData sheetId="1" refreshError="1"/>
      <sheetData sheetId="2">
        <row r="5">
          <cell r="G5">
            <v>4551113.38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7">
          <cell r="G57">
            <v>0</v>
          </cell>
        </row>
        <row r="58">
          <cell r="G58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5">
          <cell r="G105">
            <v>0</v>
          </cell>
        </row>
        <row r="106">
          <cell r="G106">
            <v>0</v>
          </cell>
        </row>
        <row r="108">
          <cell r="G108">
            <v>0</v>
          </cell>
        </row>
        <row r="109">
          <cell r="G109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Диапазоны"/>
      <sheetName val="Инструкция"/>
      <sheetName val="Индексы"/>
      <sheetName val="Заголовок"/>
      <sheetName val="Update"/>
      <sheetName val="Справочник"/>
      <sheetName val="сбыт"/>
      <sheetName val="ЭСО"/>
      <sheetName val="сети"/>
      <sheetName val="Ген. не уч. ОРЭМ"/>
      <sheetName val="топливо"/>
      <sheetName val="Свод"/>
      <sheetName val="4 баланс ээ"/>
      <sheetName val="5 баланс мощности"/>
      <sheetName val="P2.1 усл. единицы"/>
      <sheetName val="P2.2 усл. единицы"/>
      <sheetName val="Расчет расходов RAB"/>
      <sheetName val="расчет НВВ РСК по RAB"/>
      <sheetName val="Лист1"/>
      <sheetName val="Расчет НВВ общий"/>
      <sheetName val="Расчет котловых тарифов"/>
      <sheetName val="перекрестка"/>
      <sheetName val="услуга прочие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>
        <row r="13">
          <cell r="F13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45.39</v>
          </cell>
        </row>
        <row r="21">
          <cell r="F21">
            <v>0</v>
          </cell>
        </row>
        <row r="22">
          <cell r="F22">
            <v>11.98</v>
          </cell>
        </row>
        <row r="23">
          <cell r="F23">
            <v>0</v>
          </cell>
        </row>
        <row r="24">
          <cell r="F24">
            <v>32.549999999999997</v>
          </cell>
        </row>
        <row r="25">
          <cell r="F25">
            <v>35.19</v>
          </cell>
        </row>
        <row r="26">
          <cell r="F26">
            <v>21.99</v>
          </cell>
        </row>
        <row r="28">
          <cell r="F28">
            <v>0</v>
          </cell>
        </row>
        <row r="29">
          <cell r="F29">
            <v>0</v>
          </cell>
        </row>
        <row r="31">
          <cell r="F31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5">
          <cell r="F45">
            <v>0</v>
          </cell>
        </row>
        <row r="47">
          <cell r="F47">
            <v>1153.3500000000001</v>
          </cell>
        </row>
        <row r="49">
          <cell r="F49">
            <v>0.94299999999999995</v>
          </cell>
        </row>
        <row r="51">
          <cell r="F51">
            <v>12</v>
          </cell>
        </row>
      </sheetData>
      <sheetData sheetId="13" refreshError="1"/>
      <sheetData sheetId="14">
        <row r="5">
          <cell r="E5" t="str">
            <v>L9</v>
          </cell>
        </row>
      </sheetData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Отчёт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тарифы"/>
      <sheetName val="расчет услуги  с перекресткой"/>
      <sheetName val="TEHSHEET"/>
      <sheetName val="ээ"/>
      <sheetName val="FST5"/>
      <sheetName val="Баланс ээ"/>
      <sheetName val="Баланс мощности"/>
      <sheetName val="regs"/>
    </sheetNames>
    <sheetDataSet>
      <sheetData sheetId="0"/>
      <sheetData sheetId="1"/>
      <sheetData sheetId="2">
        <row r="13">
          <cell r="E13" t="str">
            <v>Республика Мордовия</v>
          </cell>
        </row>
      </sheetData>
      <sheetData sheetId="3"/>
      <sheetData sheetId="4"/>
      <sheetData sheetId="5"/>
      <sheetData sheetId="6">
        <row r="15">
          <cell r="AA15">
            <v>590.48</v>
          </cell>
          <cell r="AB15">
            <v>827.58</v>
          </cell>
        </row>
        <row r="16">
          <cell r="AB16">
            <v>587.5</v>
          </cell>
        </row>
        <row r="17">
          <cell r="AC17">
            <v>783.92</v>
          </cell>
        </row>
        <row r="18">
          <cell r="AB18">
            <v>37.659999999999997</v>
          </cell>
        </row>
        <row r="19">
          <cell r="Z19">
            <v>2797.43</v>
          </cell>
          <cell r="AA19">
            <v>55.47</v>
          </cell>
          <cell r="AB19">
            <v>27.57</v>
          </cell>
        </row>
        <row r="25">
          <cell r="Z25">
            <v>1250.83</v>
          </cell>
          <cell r="AA25">
            <v>23.95</v>
          </cell>
          <cell r="AB25">
            <v>566.27</v>
          </cell>
          <cell r="AC25">
            <v>660.05499999999995</v>
          </cell>
        </row>
      </sheetData>
      <sheetData sheetId="7">
        <row r="15">
          <cell r="AA15">
            <v>133.94</v>
          </cell>
          <cell r="AB15">
            <v>192.69649999999999</v>
          </cell>
        </row>
        <row r="16">
          <cell r="AB16">
            <v>129.80000000000001</v>
          </cell>
        </row>
        <row r="17">
          <cell r="AC17">
            <v>179.80889999999999</v>
          </cell>
        </row>
        <row r="18">
          <cell r="AB18">
            <v>7.44</v>
          </cell>
        </row>
        <row r="19">
          <cell r="Z19">
            <v>599.35810000000004</v>
          </cell>
          <cell r="AA19">
            <v>13.3</v>
          </cell>
          <cell r="AB19">
            <v>12.03</v>
          </cell>
        </row>
        <row r="21">
          <cell r="Z21">
            <v>27.53</v>
          </cell>
          <cell r="AA21">
            <v>7.99</v>
          </cell>
          <cell r="AB21">
            <v>26.422599999999999</v>
          </cell>
          <cell r="AC21">
            <v>27.596900000000002</v>
          </cell>
        </row>
        <row r="25">
          <cell r="Z25">
            <v>245.203</v>
          </cell>
          <cell r="AA25">
            <v>9.4480000000000004</v>
          </cell>
          <cell r="AB25">
            <v>135.72300000000001</v>
          </cell>
          <cell r="AC25">
            <v>152.21199999999999</v>
          </cell>
        </row>
      </sheetData>
      <sheetData sheetId="8">
        <row r="10">
          <cell r="E10">
            <v>0</v>
          </cell>
        </row>
        <row r="70">
          <cell r="E70">
            <v>91157.84</v>
          </cell>
          <cell r="F70">
            <v>133343.81</v>
          </cell>
          <cell r="G70">
            <v>128163.73999999999</v>
          </cell>
          <cell r="H70">
            <v>153248.69999999998</v>
          </cell>
          <cell r="I70">
            <v>142922.71</v>
          </cell>
        </row>
        <row r="71">
          <cell r="E71">
            <v>55475.5</v>
          </cell>
          <cell r="F71">
            <v>58466.2</v>
          </cell>
          <cell r="G71">
            <v>102530.4</v>
          </cell>
          <cell r="H71">
            <v>102722.5</v>
          </cell>
          <cell r="I71">
            <v>119342.39999999999</v>
          </cell>
        </row>
        <row r="72">
          <cell r="E72">
            <v>50000</v>
          </cell>
          <cell r="F72">
            <v>49358</v>
          </cell>
          <cell r="G72">
            <v>85120</v>
          </cell>
          <cell r="H72">
            <v>85120</v>
          </cell>
          <cell r="I72">
            <v>85120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E74">
            <v>5475.5</v>
          </cell>
          <cell r="F74">
            <v>9108.2000000000007</v>
          </cell>
          <cell r="G74">
            <v>15027.4</v>
          </cell>
          <cell r="H74">
            <v>15219.5</v>
          </cell>
          <cell r="I74">
            <v>34222.400000000001</v>
          </cell>
        </row>
        <row r="75">
          <cell r="E75">
            <v>0</v>
          </cell>
          <cell r="F75">
            <v>0</v>
          </cell>
          <cell r="G75">
            <v>2383</v>
          </cell>
          <cell r="H75">
            <v>2383</v>
          </cell>
        </row>
        <row r="76">
          <cell r="E76">
            <v>4410</v>
          </cell>
          <cell r="F76">
            <v>30947.5</v>
          </cell>
          <cell r="G76">
            <v>4410</v>
          </cell>
          <cell r="H76">
            <v>9810</v>
          </cell>
          <cell r="I76">
            <v>4410</v>
          </cell>
        </row>
        <row r="77">
          <cell r="E77">
            <v>17492.5</v>
          </cell>
          <cell r="F77">
            <v>20148</v>
          </cell>
          <cell r="G77">
            <v>19136.400000000001</v>
          </cell>
          <cell r="H77">
            <v>25629.4</v>
          </cell>
          <cell r="I77">
            <v>19170.310000000001</v>
          </cell>
        </row>
        <row r="78">
          <cell r="E78">
            <v>0</v>
          </cell>
          <cell r="F78">
            <v>4016.2</v>
          </cell>
          <cell r="G78">
            <v>0</v>
          </cell>
          <cell r="H78">
            <v>4450</v>
          </cell>
        </row>
        <row r="79">
          <cell r="E79">
            <v>13779.84</v>
          </cell>
          <cell r="F79">
            <v>19765.91</v>
          </cell>
          <cell r="G79">
            <v>2086.94</v>
          </cell>
          <cell r="H79">
            <v>10636.8</v>
          </cell>
        </row>
        <row r="81">
          <cell r="E81">
            <v>133671.98015861871</v>
          </cell>
          <cell r="F81">
            <v>116653.47849700002</v>
          </cell>
          <cell r="G81">
            <v>135802.29386051901</v>
          </cell>
          <cell r="H81">
            <v>145440.37480604593</v>
          </cell>
          <cell r="I81">
            <v>156179.85</v>
          </cell>
        </row>
        <row r="83">
          <cell r="E83">
            <v>134574.26294918588</v>
          </cell>
          <cell r="F83">
            <v>194538.0677671053</v>
          </cell>
          <cell r="G83">
            <v>192026.90281510653</v>
          </cell>
          <cell r="H83">
            <v>223972.79630783424</v>
          </cell>
          <cell r="I83">
            <v>188056.19283669308</v>
          </cell>
        </row>
        <row r="84">
          <cell r="E84">
            <v>32297.823107804608</v>
          </cell>
          <cell r="F84">
            <v>46689.136264105269</v>
          </cell>
          <cell r="G84">
            <v>46086.456675625566</v>
          </cell>
          <cell r="H84">
            <v>53753.471113880223</v>
          </cell>
          <cell r="I84">
            <v>45133.486280806341</v>
          </cell>
        </row>
        <row r="85">
          <cell r="E85">
            <v>0</v>
          </cell>
          <cell r="F85">
            <v>0</v>
          </cell>
          <cell r="G85">
            <v>29.28</v>
          </cell>
          <cell r="H85">
            <v>29.28</v>
          </cell>
          <cell r="I85">
            <v>32348.579751515703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2823.9416849894096</v>
          </cell>
        </row>
        <row r="87">
          <cell r="E87">
            <v>4548.7824934802347</v>
          </cell>
          <cell r="F87">
            <v>17839.676482509047</v>
          </cell>
          <cell r="G87">
            <v>5989.9753325212896</v>
          </cell>
          <cell r="H87">
            <v>18462.165711932317</v>
          </cell>
          <cell r="I87">
            <v>25589.667159415658</v>
          </cell>
        </row>
        <row r="88">
          <cell r="E88">
            <v>10.443822309238392</v>
          </cell>
          <cell r="F88">
            <v>28.018254333060213</v>
          </cell>
          <cell r="G88">
            <v>907.9220358997635</v>
          </cell>
          <cell r="H88">
            <v>998.8063933308423</v>
          </cell>
          <cell r="I88">
            <v>7951.6042407723307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2">
          <cell r="E92">
            <v>123455.6631078046</v>
          </cell>
          <cell r="F92">
            <v>180032.94626410527</v>
          </cell>
          <cell r="G92">
            <v>174250.19667562557</v>
          </cell>
          <cell r="H92">
            <v>207002.17111388021</v>
          </cell>
          <cell r="I92">
            <v>188056.19628080633</v>
          </cell>
        </row>
        <row r="93">
          <cell r="E93">
            <v>58768.969523235384</v>
          </cell>
          <cell r="F93">
            <v>67759.244987372047</v>
          </cell>
          <cell r="G93">
            <v>91147.274171613797</v>
          </cell>
          <cell r="H93">
            <v>96897.758714873591</v>
          </cell>
          <cell r="I93">
            <v>121624.70096970597</v>
          </cell>
        </row>
        <row r="94">
          <cell r="E94">
            <v>3882.8975543942843</v>
          </cell>
          <cell r="F94">
            <v>8148.0667677032679</v>
          </cell>
          <cell r="G94">
            <v>2643.8573664904097</v>
          </cell>
          <cell r="H94">
            <v>5178.614901357445</v>
          </cell>
          <cell r="I94">
            <v>4970.1376790523045</v>
          </cell>
        </row>
        <row r="95">
          <cell r="E95">
            <v>24516.295140659582</v>
          </cell>
          <cell r="F95">
            <v>57358.641895051027</v>
          </cell>
          <cell r="G95">
            <v>31656.237702505525</v>
          </cell>
          <cell r="H95">
            <v>54534.436409344271</v>
          </cell>
          <cell r="I95">
            <v>71046.839841509674</v>
          </cell>
        </row>
        <row r="96">
          <cell r="E96">
            <v>8548.9040975002208</v>
          </cell>
          <cell r="F96">
            <v>17945.551086715775</v>
          </cell>
          <cell r="G96">
            <v>9643.5481278113293</v>
          </cell>
          <cell r="H96">
            <v>16128.142079687837</v>
          </cell>
          <cell r="I96">
            <v>13994.82434642515</v>
          </cell>
        </row>
        <row r="98">
          <cell r="E98">
            <v>860972.16320780455</v>
          </cell>
          <cell r="F98">
            <v>1060314.5012041053</v>
          </cell>
          <cell r="G98">
            <v>1195906.7300554484</v>
          </cell>
          <cell r="H98">
            <v>1343413.7845639216</v>
          </cell>
          <cell r="I98">
            <v>1348694.0953731297</v>
          </cell>
        </row>
        <row r="101">
          <cell r="E101">
            <v>16.739376419519463</v>
          </cell>
          <cell r="F101">
            <v>20.451745836748369</v>
          </cell>
          <cell r="G101">
            <v>17.055653341654335</v>
          </cell>
          <cell r="H101">
            <v>18.215422005891032</v>
          </cell>
          <cell r="I101">
            <v>16.202830911163218</v>
          </cell>
        </row>
        <row r="102">
          <cell r="E102">
            <v>12.715363417327877</v>
          </cell>
          <cell r="F102">
            <v>15.659372968855029</v>
          </cell>
          <cell r="G102">
            <v>16.567154857278201</v>
          </cell>
          <cell r="H102">
            <v>18.493732783637824</v>
          </cell>
          <cell r="I102">
            <v>17.924586824159746</v>
          </cell>
        </row>
      </sheetData>
      <sheetData sheetId="9">
        <row r="9">
          <cell r="E9">
            <v>343</v>
          </cell>
        </row>
      </sheetData>
      <sheetData sheetId="10">
        <row r="9">
          <cell r="E9">
            <v>333960.00896000001</v>
          </cell>
          <cell r="J9">
            <v>206389.45545000001</v>
          </cell>
        </row>
        <row r="10">
          <cell r="J10">
            <v>52397.44904</v>
          </cell>
        </row>
        <row r="11">
          <cell r="J11">
            <v>2454564.6956699998</v>
          </cell>
        </row>
        <row r="13">
          <cell r="E13">
            <v>1287240.6520348666</v>
          </cell>
          <cell r="F13">
            <v>1241469.73</v>
          </cell>
          <cell r="G13">
            <v>2208398.9912899998</v>
          </cell>
          <cell r="H13">
            <v>2208398.9912899998</v>
          </cell>
          <cell r="J13">
            <v>2384520.9912899998</v>
          </cell>
        </row>
        <row r="14">
          <cell r="E14">
            <v>61481.522715299994</v>
          </cell>
          <cell r="F14">
            <v>59414</v>
          </cell>
          <cell r="G14">
            <v>52461.495210000001</v>
          </cell>
          <cell r="H14">
            <v>52461.495210000001</v>
          </cell>
          <cell r="J14">
            <v>52461.495210000001</v>
          </cell>
        </row>
        <row r="15">
          <cell r="E15">
            <v>19501.509705984998</v>
          </cell>
          <cell r="F15">
            <v>18687.419999999998</v>
          </cell>
          <cell r="G15">
            <v>34856.207139999991</v>
          </cell>
          <cell r="H15">
            <v>34856.207139999991</v>
          </cell>
          <cell r="J15">
            <v>72317.207139999984</v>
          </cell>
        </row>
        <row r="16">
          <cell r="E16">
            <v>21230.136130450002</v>
          </cell>
          <cell r="F16">
            <v>20638.54</v>
          </cell>
          <cell r="G16">
            <v>34910.081120000003</v>
          </cell>
          <cell r="H16">
            <v>34910.081120000003</v>
          </cell>
          <cell r="J16">
            <v>39829.081120000003</v>
          </cell>
        </row>
        <row r="17">
          <cell r="E17">
            <v>65900.51835274999</v>
          </cell>
          <cell r="F17">
            <v>63145.1</v>
          </cell>
          <cell r="G17">
            <v>66219.018420000008</v>
          </cell>
          <cell r="H17">
            <v>66219.018420000008</v>
          </cell>
          <cell r="J17">
            <v>73673.018420000008</v>
          </cell>
        </row>
        <row r="18">
          <cell r="E18">
            <v>69863.812080000003</v>
          </cell>
          <cell r="F18">
            <v>70028.19</v>
          </cell>
          <cell r="G18">
            <v>62363.401409999999</v>
          </cell>
          <cell r="H18">
            <v>62363.401409999999</v>
          </cell>
          <cell r="J18">
            <v>73415.401409999991</v>
          </cell>
        </row>
        <row r="19">
          <cell r="E19">
            <v>721.92399999999998</v>
          </cell>
          <cell r="F19">
            <v>729.3</v>
          </cell>
          <cell r="G19">
            <v>77.756699999999995</v>
          </cell>
          <cell r="H19">
            <v>77.756699999999995</v>
          </cell>
          <cell r="J19">
            <v>77.756699999999995</v>
          </cell>
        </row>
        <row r="20">
          <cell r="E20">
            <v>9642.3235199999981</v>
          </cell>
          <cell r="F20">
            <v>9688.2999999999993</v>
          </cell>
          <cell r="G20">
            <v>1940.5234699999999</v>
          </cell>
          <cell r="H20">
            <v>1940.5234699999999</v>
          </cell>
          <cell r="J20">
            <v>1940.5234699999999</v>
          </cell>
        </row>
        <row r="21">
          <cell r="E21">
            <v>73627.12</v>
          </cell>
          <cell r="F21">
            <v>4657.4399999999996</v>
          </cell>
          <cell r="G21">
            <v>8642.7563000000009</v>
          </cell>
          <cell r="H21">
            <v>8642.76</v>
          </cell>
          <cell r="J21">
            <v>15307.76</v>
          </cell>
        </row>
        <row r="24">
          <cell r="E24">
            <v>7021.8236799999995</v>
          </cell>
          <cell r="F24">
            <v>41374</v>
          </cell>
          <cell r="G24">
            <v>0</v>
          </cell>
          <cell r="M24">
            <v>25225</v>
          </cell>
        </row>
        <row r="25">
          <cell r="E25">
            <v>28.536299999999997</v>
          </cell>
          <cell r="F25">
            <v>350</v>
          </cell>
          <cell r="G25">
            <v>4000</v>
          </cell>
          <cell r="H25">
            <v>402</v>
          </cell>
          <cell r="M25">
            <v>1980</v>
          </cell>
        </row>
        <row r="26">
          <cell r="E26">
            <v>24734.724180000001</v>
          </cell>
          <cell r="F26">
            <v>59981</v>
          </cell>
          <cell r="G26">
            <v>76721</v>
          </cell>
          <cell r="H26">
            <v>52765</v>
          </cell>
          <cell r="K26">
            <v>6133</v>
          </cell>
          <cell r="L26">
            <v>17648</v>
          </cell>
          <cell r="M26">
            <v>6942</v>
          </cell>
        </row>
        <row r="28">
          <cell r="E28">
            <v>49789.970220000003</v>
          </cell>
          <cell r="F28">
            <v>87246</v>
          </cell>
          <cell r="G28">
            <v>118684</v>
          </cell>
          <cell r="H28">
            <v>176122</v>
          </cell>
          <cell r="L28">
            <v>4000</v>
          </cell>
          <cell r="M28">
            <v>189141</v>
          </cell>
        </row>
        <row r="29">
          <cell r="E29">
            <v>294.53363999999999</v>
          </cell>
          <cell r="F29">
            <v>3614</v>
          </cell>
          <cell r="G29">
            <v>0</v>
          </cell>
          <cell r="J29">
            <v>2428</v>
          </cell>
        </row>
        <row r="30">
          <cell r="E30">
            <v>6051</v>
          </cell>
          <cell r="F30">
            <v>5980</v>
          </cell>
          <cell r="G30">
            <v>23979</v>
          </cell>
          <cell r="H30">
            <v>37461</v>
          </cell>
          <cell r="M30">
            <v>22264</v>
          </cell>
        </row>
        <row r="31">
          <cell r="E31">
            <v>7343.0961600000001</v>
          </cell>
          <cell r="F31">
            <v>9001</v>
          </cell>
          <cell r="G31">
            <v>5394</v>
          </cell>
          <cell r="H31">
            <v>4919</v>
          </cell>
          <cell r="J31">
            <v>1671</v>
          </cell>
          <cell r="K31">
            <v>4000</v>
          </cell>
        </row>
        <row r="32">
          <cell r="E32">
            <v>19481</v>
          </cell>
          <cell r="F32">
            <v>36419</v>
          </cell>
          <cell r="G32">
            <v>18903</v>
          </cell>
          <cell r="H32">
            <v>7454</v>
          </cell>
          <cell r="J32">
            <v>3500</v>
          </cell>
          <cell r="M32">
            <v>45864</v>
          </cell>
        </row>
        <row r="33">
          <cell r="E33">
            <v>3509.8284600000002</v>
          </cell>
          <cell r="F33">
            <v>4419</v>
          </cell>
          <cell r="G33">
            <v>0</v>
          </cell>
          <cell r="H33">
            <v>11052</v>
          </cell>
        </row>
        <row r="34">
          <cell r="E34">
            <v>0</v>
          </cell>
          <cell r="F34">
            <v>0</v>
          </cell>
          <cell r="G34">
            <v>0</v>
          </cell>
        </row>
        <row r="35">
          <cell r="E35">
            <v>803.48735999999997</v>
          </cell>
          <cell r="F35">
            <v>1268</v>
          </cell>
          <cell r="G35">
            <v>0</v>
          </cell>
        </row>
        <row r="36">
          <cell r="E36">
            <v>2534</v>
          </cell>
          <cell r="F36">
            <v>7539</v>
          </cell>
          <cell r="G36">
            <v>0</v>
          </cell>
          <cell r="H36">
            <v>6665</v>
          </cell>
        </row>
        <row r="39">
          <cell r="E39">
            <v>6.1315100000000005</v>
          </cell>
          <cell r="F39">
            <v>47525</v>
          </cell>
          <cell r="G39">
            <v>141.18399000000002</v>
          </cell>
          <cell r="H39">
            <v>666.87300000000005</v>
          </cell>
        </row>
        <row r="40">
          <cell r="E40">
            <v>2.3315600000000001</v>
          </cell>
          <cell r="F40">
            <v>2810</v>
          </cell>
          <cell r="G40">
            <v>571.68643999999995</v>
          </cell>
          <cell r="H40">
            <v>154.428</v>
          </cell>
        </row>
        <row r="41">
          <cell r="E41">
            <v>14.02247</v>
          </cell>
          <cell r="F41">
            <v>4403</v>
          </cell>
          <cell r="G41">
            <v>322.88103000000001</v>
          </cell>
          <cell r="H41">
            <v>1056.3709999999999</v>
          </cell>
        </row>
      </sheetData>
      <sheetData sheetId="11">
        <row r="9">
          <cell r="I9">
            <v>56647.26</v>
          </cell>
        </row>
      </sheetData>
      <sheetData sheetId="12">
        <row r="8">
          <cell r="E8">
            <v>737516.28174700006</v>
          </cell>
        </row>
      </sheetData>
      <sheetData sheetId="13">
        <row r="8">
          <cell r="E8">
            <v>635.46</v>
          </cell>
        </row>
      </sheetData>
      <sheetData sheetId="14"/>
      <sheetData sheetId="15"/>
      <sheetData sheetId="16">
        <row r="56">
          <cell r="F56">
            <v>192.42970902940382</v>
          </cell>
          <cell r="G56">
            <v>168.43</v>
          </cell>
          <cell r="H56">
            <v>1.1299999999999999</v>
          </cell>
        </row>
        <row r="57">
          <cell r="F57">
            <v>264.70036723340041</v>
          </cell>
          <cell r="G57">
            <v>168.43</v>
          </cell>
          <cell r="H57">
            <v>195</v>
          </cell>
        </row>
        <row r="63">
          <cell r="F63">
            <v>185.29025706338027</v>
          </cell>
          <cell r="G63">
            <v>118</v>
          </cell>
        </row>
      </sheetData>
      <sheetData sheetId="17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8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7"/>
  <sheetViews>
    <sheetView zoomScale="60" zoomScaleNormal="60" workbookViewId="0">
      <selection activeCell="S29" sqref="S29"/>
    </sheetView>
  </sheetViews>
  <sheetFormatPr defaultRowHeight="15"/>
  <cols>
    <col min="1" max="1" width="6.5703125" style="8" customWidth="1"/>
    <col min="2" max="2" width="8.85546875" style="8" hidden="1" customWidth="1"/>
    <col min="3" max="3" width="6.85546875" style="11" customWidth="1"/>
    <col min="4" max="4" width="30.85546875" style="11" customWidth="1"/>
    <col min="5" max="5" width="19.42578125" style="11" customWidth="1"/>
    <col min="6" max="6" width="15.140625" style="11" customWidth="1"/>
    <col min="7" max="10" width="16" style="11" customWidth="1"/>
    <col min="11" max="11" width="15.140625" style="8" customWidth="1"/>
    <col min="12" max="15" width="16" style="8" customWidth="1"/>
    <col min="16" max="16384" width="9.140625" style="8"/>
  </cols>
  <sheetData>
    <row r="2" spans="3:15" ht="20.25">
      <c r="D2" s="106" t="s">
        <v>211</v>
      </c>
      <c r="E2" s="106"/>
      <c r="F2" s="106"/>
      <c r="G2" s="106"/>
      <c r="H2" s="106"/>
      <c r="I2" s="106"/>
      <c r="J2" s="106"/>
      <c r="K2" s="106"/>
      <c r="L2" s="106"/>
      <c r="M2" s="106"/>
      <c r="N2" s="103"/>
      <c r="O2" s="103"/>
    </row>
    <row r="3" spans="3:15" ht="20.25">
      <c r="D3" s="106" t="s">
        <v>210</v>
      </c>
      <c r="E3" s="106"/>
      <c r="F3" s="106"/>
      <c r="G3" s="106"/>
      <c r="H3" s="106"/>
      <c r="I3" s="106"/>
      <c r="J3" s="106"/>
      <c r="K3" s="106"/>
      <c r="L3" s="106"/>
      <c r="M3" s="106"/>
      <c r="N3" s="103"/>
      <c r="O3" s="103"/>
    </row>
    <row r="4" spans="3:15" ht="18.75" customHeight="1"/>
    <row r="5" spans="3:15" ht="41.25" customHeight="1">
      <c r="D5" s="105" t="s">
        <v>212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3:15" ht="18.75">
      <c r="C6" s="10"/>
      <c r="D6" s="10"/>
      <c r="E6" s="10"/>
      <c r="F6" s="10"/>
      <c r="G6" s="104"/>
      <c r="H6" s="104"/>
      <c r="I6" s="104"/>
      <c r="J6" s="104"/>
      <c r="K6" s="18"/>
      <c r="L6" s="104" t="s">
        <v>119</v>
      </c>
      <c r="M6" s="104"/>
      <c r="N6" s="104"/>
      <c r="O6" s="104"/>
    </row>
    <row r="7" spans="3:15" ht="45" customHeight="1">
      <c r="C7" s="10"/>
      <c r="D7" s="10"/>
      <c r="E7" s="10"/>
      <c r="F7" s="10"/>
      <c r="G7" s="113"/>
      <c r="H7" s="113"/>
      <c r="I7" s="113"/>
      <c r="J7" s="113"/>
      <c r="K7" s="12"/>
      <c r="L7" s="113" t="s">
        <v>128</v>
      </c>
      <c r="M7" s="113"/>
      <c r="N7" s="113"/>
      <c r="O7" s="113"/>
    </row>
    <row r="8" spans="3:15" ht="18" customHeight="1">
      <c r="C8" s="10"/>
      <c r="D8" s="10"/>
      <c r="E8" s="10"/>
      <c r="F8" s="10"/>
      <c r="G8" s="113"/>
      <c r="H8" s="113"/>
      <c r="I8" s="113"/>
      <c r="J8" s="113"/>
      <c r="K8" s="12"/>
      <c r="L8" s="113" t="s">
        <v>186</v>
      </c>
      <c r="M8" s="113"/>
      <c r="N8" s="113"/>
      <c r="O8" s="113"/>
    </row>
    <row r="9" spans="3:15" ht="18" customHeight="1">
      <c r="C9" s="10"/>
      <c r="D9" s="10"/>
      <c r="E9" s="10"/>
      <c r="F9" s="10"/>
      <c r="K9" s="12"/>
      <c r="L9" s="12"/>
      <c r="M9" s="12"/>
      <c r="N9" s="12"/>
    </row>
    <row r="10" spans="3:15" ht="33.75" customHeight="1">
      <c r="C10" s="105" t="s">
        <v>124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</row>
    <row r="12" spans="3:15" ht="15" customHeight="1">
      <c r="C12" s="114" t="s">
        <v>18</v>
      </c>
      <c r="D12" s="114" t="s">
        <v>85</v>
      </c>
      <c r="E12" s="114" t="s">
        <v>34</v>
      </c>
      <c r="F12" s="116" t="s">
        <v>73</v>
      </c>
      <c r="G12" s="117"/>
      <c r="H12" s="117"/>
      <c r="I12" s="117"/>
      <c r="J12" s="117"/>
      <c r="K12" s="117"/>
      <c r="L12" s="117"/>
      <c r="M12" s="117"/>
      <c r="N12" s="117"/>
      <c r="O12" s="118"/>
    </row>
    <row r="13" spans="3:15" ht="15" customHeight="1">
      <c r="C13" s="114"/>
      <c r="D13" s="114"/>
      <c r="E13" s="114"/>
      <c r="F13" s="119" t="s">
        <v>36</v>
      </c>
      <c r="G13" s="119"/>
      <c r="H13" s="119"/>
      <c r="I13" s="119"/>
      <c r="J13" s="119"/>
      <c r="K13" s="110" t="s">
        <v>46</v>
      </c>
      <c r="L13" s="111"/>
      <c r="M13" s="111"/>
      <c r="N13" s="111"/>
      <c r="O13" s="112"/>
    </row>
    <row r="14" spans="3:15" ht="32.25" customHeight="1">
      <c r="C14" s="114"/>
      <c r="D14" s="114"/>
      <c r="E14" s="114"/>
      <c r="F14" s="14" t="s">
        <v>40</v>
      </c>
      <c r="G14" s="14" t="s">
        <v>19</v>
      </c>
      <c r="H14" s="14" t="s">
        <v>20</v>
      </c>
      <c r="I14" s="14" t="s">
        <v>21</v>
      </c>
      <c r="J14" s="14" t="s">
        <v>22</v>
      </c>
      <c r="K14" s="14" t="s">
        <v>40</v>
      </c>
      <c r="L14" s="14" t="s">
        <v>19</v>
      </c>
      <c r="M14" s="14" t="s">
        <v>20</v>
      </c>
      <c r="N14" s="14" t="s">
        <v>21</v>
      </c>
      <c r="O14" s="14" t="s">
        <v>22</v>
      </c>
    </row>
    <row r="15" spans="3:15">
      <c r="C15" s="15">
        <v>1</v>
      </c>
      <c r="D15" s="15">
        <v>2</v>
      </c>
      <c r="E15" s="15">
        <v>3</v>
      </c>
      <c r="F15" s="15">
        <v>4</v>
      </c>
      <c r="G15" s="15">
        <v>5</v>
      </c>
      <c r="H15" s="15">
        <v>6</v>
      </c>
      <c r="I15" s="15">
        <v>7</v>
      </c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</row>
    <row r="16" spans="3:15">
      <c r="C16" s="9" t="s">
        <v>7</v>
      </c>
      <c r="D16" s="115" t="s">
        <v>24</v>
      </c>
      <c r="E16" s="115"/>
      <c r="F16" s="115"/>
      <c r="G16" s="115"/>
      <c r="H16" s="115"/>
      <c r="I16" s="115"/>
      <c r="J16" s="115"/>
      <c r="K16" s="107"/>
      <c r="L16" s="108"/>
      <c r="M16" s="108"/>
      <c r="N16" s="108"/>
      <c r="O16" s="109"/>
    </row>
    <row r="17" spans="3:15" ht="30">
      <c r="C17" s="9" t="s">
        <v>37</v>
      </c>
      <c r="D17" s="17" t="s">
        <v>26</v>
      </c>
      <c r="E17" s="23" t="s">
        <v>62</v>
      </c>
      <c r="F17" s="23" t="s">
        <v>32</v>
      </c>
      <c r="G17" s="38">
        <v>1646104.5</v>
      </c>
      <c r="H17" s="38">
        <v>1653939.66</v>
      </c>
      <c r="I17" s="38">
        <v>1871624.82</v>
      </c>
      <c r="J17" s="38">
        <v>1998161.36</v>
      </c>
      <c r="K17" s="23" t="s">
        <v>32</v>
      </c>
      <c r="L17" s="38">
        <f>(1.116+0.052)*G17</f>
        <v>1922650.0560000003</v>
      </c>
      <c r="M17" s="38">
        <f>(1.116+0.052)*H17</f>
        <v>1931801.5228800001</v>
      </c>
      <c r="N17" s="38">
        <f>(1.116+0.052)*I17</f>
        <v>2186057.7897600005</v>
      </c>
      <c r="O17" s="38">
        <f>(1.116+0.052)*J17</f>
        <v>2333852.4684800003</v>
      </c>
    </row>
    <row r="18" spans="3:15" ht="45">
      <c r="C18" s="9" t="s">
        <v>41</v>
      </c>
      <c r="D18" s="17" t="s">
        <v>133</v>
      </c>
      <c r="E18" s="23" t="s">
        <v>63</v>
      </c>
      <c r="F18" s="23" t="s">
        <v>32</v>
      </c>
      <c r="G18" s="38">
        <v>208.32</v>
      </c>
      <c r="H18" s="38">
        <v>445.08</v>
      </c>
      <c r="I18" s="38">
        <v>600.28</v>
      </c>
      <c r="J18" s="38">
        <v>1311.02</v>
      </c>
      <c r="K18" s="23" t="s">
        <v>32</v>
      </c>
      <c r="L18" s="38">
        <f>(1.116)*G18</f>
        <v>232.48512000000002</v>
      </c>
      <c r="M18" s="38">
        <f>(1.116)*H18</f>
        <v>496.70928000000004</v>
      </c>
      <c r="N18" s="38">
        <f>(1.116)*I18</f>
        <v>669.91248000000007</v>
      </c>
      <c r="O18" s="38">
        <f>(1.116)*J18</f>
        <v>1463.0983200000001</v>
      </c>
    </row>
    <row r="19" spans="3:15">
      <c r="C19" s="9" t="s">
        <v>8</v>
      </c>
      <c r="D19" s="16" t="s">
        <v>23</v>
      </c>
      <c r="E19" s="23" t="s">
        <v>30</v>
      </c>
      <c r="F19" s="23" t="s">
        <v>32</v>
      </c>
      <c r="G19" s="30">
        <v>2.7340300000000002</v>
      </c>
      <c r="H19" s="30">
        <v>4.3167099999999996</v>
      </c>
      <c r="I19" s="30">
        <v>4.7245900000000001</v>
      </c>
      <c r="J19" s="30">
        <v>6.0891799999999998</v>
      </c>
      <c r="K19" s="23" t="s">
        <v>32</v>
      </c>
      <c r="L19" s="30">
        <f>(1.116+0.033)*G19</f>
        <v>3.1414004700000002</v>
      </c>
      <c r="M19" s="30">
        <f>(1.116+0.034)*H19</f>
        <v>4.9642165</v>
      </c>
      <c r="N19" s="30">
        <f>(1.116+0.032)*I19</f>
        <v>5.4238293200000003</v>
      </c>
      <c r="O19" s="30">
        <f>(1.116-0.003)*J19</f>
        <v>6.7772573400000011</v>
      </c>
    </row>
    <row r="20" spans="3:15" ht="75" customHeight="1">
      <c r="C20" s="9" t="s">
        <v>9</v>
      </c>
      <c r="D20" s="37" t="s">
        <v>43</v>
      </c>
      <c r="E20" s="15" t="s">
        <v>6</v>
      </c>
      <c r="F20" s="86">
        <v>639059.13</v>
      </c>
      <c r="G20" s="38">
        <v>307509.07</v>
      </c>
      <c r="H20" s="38">
        <v>8425.27</v>
      </c>
      <c r="I20" s="38">
        <v>114711.67999999999</v>
      </c>
      <c r="J20" s="38">
        <v>207412.5</v>
      </c>
      <c r="K20" s="86">
        <v>642080.02</v>
      </c>
      <c r="L20" s="38">
        <v>359105.11</v>
      </c>
      <c r="M20" s="38">
        <v>10955.25</v>
      </c>
      <c r="N20" s="38">
        <v>82945.37</v>
      </c>
      <c r="O20" s="38">
        <v>189074.29</v>
      </c>
    </row>
    <row r="21" spans="3:15" ht="30">
      <c r="C21" s="9" t="s">
        <v>10</v>
      </c>
      <c r="D21" s="37" t="s">
        <v>45</v>
      </c>
      <c r="E21" s="23" t="s">
        <v>64</v>
      </c>
      <c r="F21" s="86" t="s">
        <v>32</v>
      </c>
      <c r="G21" s="38">
        <v>504247.16</v>
      </c>
      <c r="H21" s="38">
        <v>760884.69</v>
      </c>
      <c r="I21" s="38">
        <v>190225.58</v>
      </c>
      <c r="J21" s="38">
        <v>919834.08</v>
      </c>
      <c r="K21" s="86" t="s">
        <v>32</v>
      </c>
      <c r="L21" s="38">
        <v>477208.82</v>
      </c>
      <c r="M21" s="38">
        <v>967187.69</v>
      </c>
      <c r="N21" s="38">
        <v>176862.66</v>
      </c>
      <c r="O21" s="38">
        <v>1173881.6000000001</v>
      </c>
    </row>
    <row r="22" spans="3:15">
      <c r="C22" s="19"/>
      <c r="D22" s="20"/>
      <c r="G22" s="21"/>
      <c r="H22" s="21"/>
      <c r="I22" s="21"/>
      <c r="J22" s="21"/>
    </row>
    <row r="23" spans="3:15">
      <c r="C23" s="19"/>
      <c r="D23" s="20"/>
      <c r="G23" s="21"/>
      <c r="H23" s="21"/>
      <c r="I23" s="21"/>
      <c r="J23" s="21"/>
    </row>
    <row r="24" spans="3:15">
      <c r="C24" s="19"/>
      <c r="D24" s="20"/>
      <c r="G24" s="21"/>
      <c r="H24" s="21"/>
      <c r="I24" s="21"/>
      <c r="J24" s="21"/>
    </row>
    <row r="25" spans="3:15">
      <c r="C25" s="19"/>
      <c r="D25" s="20"/>
      <c r="G25" s="21"/>
      <c r="H25" s="21"/>
      <c r="I25" s="21"/>
      <c r="J25" s="21"/>
    </row>
    <row r="26" spans="3:15">
      <c r="C26" s="19"/>
      <c r="D26" s="20"/>
      <c r="G26" s="21"/>
      <c r="H26" s="21"/>
      <c r="I26" s="21"/>
      <c r="J26" s="21"/>
    </row>
    <row r="27" spans="3:15">
      <c r="M27" s="13"/>
    </row>
  </sheetData>
  <mergeCells count="18">
    <mergeCell ref="K16:O16"/>
    <mergeCell ref="K13:O13"/>
    <mergeCell ref="C10:O10"/>
    <mergeCell ref="L8:O8"/>
    <mergeCell ref="L7:O7"/>
    <mergeCell ref="G7:J7"/>
    <mergeCell ref="G8:J8"/>
    <mergeCell ref="C12:C14"/>
    <mergeCell ref="D12:D14"/>
    <mergeCell ref="E12:E14"/>
    <mergeCell ref="D16:J16"/>
    <mergeCell ref="F12:O12"/>
    <mergeCell ref="F13:J13"/>
    <mergeCell ref="L6:O6"/>
    <mergeCell ref="D5:O5"/>
    <mergeCell ref="D2:M2"/>
    <mergeCell ref="D3:M3"/>
    <mergeCell ref="G6:J6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6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9" zoomScaleNormal="100" zoomScaleSheetLayoutView="90" workbookViewId="0">
      <selection activeCell="D26" sqref="D26:E28"/>
    </sheetView>
  </sheetViews>
  <sheetFormatPr defaultRowHeight="12.75"/>
  <cols>
    <col min="2" max="2" width="30.85546875" customWidth="1"/>
    <col min="3" max="3" width="19.42578125" customWidth="1"/>
    <col min="4" max="4" width="19.28515625" customWidth="1"/>
    <col min="5" max="7" width="16" customWidth="1"/>
  </cols>
  <sheetData>
    <row r="1" spans="1:7" ht="18.75">
      <c r="A1" s="10"/>
      <c r="B1" s="10"/>
      <c r="C1" s="10"/>
      <c r="D1" s="104" t="s">
        <v>68</v>
      </c>
      <c r="E1" s="104"/>
      <c r="F1" s="104"/>
      <c r="G1" s="104"/>
    </row>
    <row r="2" spans="1:7" ht="18.75">
      <c r="A2" s="10"/>
      <c r="B2" s="10"/>
      <c r="C2" s="10"/>
      <c r="D2" s="11"/>
      <c r="E2" s="11"/>
      <c r="F2" s="11"/>
      <c r="G2" s="11"/>
    </row>
    <row r="3" spans="1:7" ht="53.25" customHeight="1">
      <c r="A3" s="105" t="s">
        <v>132</v>
      </c>
      <c r="B3" s="105"/>
      <c r="C3" s="105"/>
      <c r="D3" s="105"/>
      <c r="E3" s="105"/>
      <c r="F3" s="105"/>
      <c r="G3" s="105"/>
    </row>
    <row r="4" spans="1:7" ht="15">
      <c r="A4" s="11"/>
      <c r="B4" s="11"/>
      <c r="C4" s="11"/>
      <c r="D4" s="11"/>
      <c r="E4" s="11"/>
      <c r="F4" s="11"/>
      <c r="G4" s="11"/>
    </row>
    <row r="5" spans="1:7" ht="15" customHeight="1">
      <c r="A5" s="114" t="s">
        <v>18</v>
      </c>
      <c r="B5" s="114" t="s">
        <v>33</v>
      </c>
      <c r="C5" s="114" t="s">
        <v>34</v>
      </c>
      <c r="D5" s="114" t="s">
        <v>73</v>
      </c>
      <c r="E5" s="114"/>
      <c r="F5" s="114"/>
      <c r="G5" s="114"/>
    </row>
    <row r="6" spans="1:7" ht="32.25" customHeight="1">
      <c r="A6" s="114"/>
      <c r="B6" s="114"/>
      <c r="C6" s="114"/>
      <c r="D6" s="14" t="s">
        <v>19</v>
      </c>
      <c r="E6" s="14" t="s">
        <v>20</v>
      </c>
      <c r="F6" s="14" t="s">
        <v>21</v>
      </c>
      <c r="G6" s="14" t="s">
        <v>22</v>
      </c>
    </row>
    <row r="7" spans="1:7" ht="15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7" ht="29.25" customHeight="1">
      <c r="A8" s="15">
        <v>1</v>
      </c>
      <c r="B8" s="120" t="s">
        <v>134</v>
      </c>
      <c r="C8" s="121"/>
      <c r="D8" s="121"/>
      <c r="E8" s="121"/>
      <c r="F8" s="121"/>
      <c r="G8" s="122"/>
    </row>
    <row r="9" spans="1:7" ht="45" customHeight="1">
      <c r="A9" s="9" t="s">
        <v>37</v>
      </c>
      <c r="B9" s="120" t="s">
        <v>135</v>
      </c>
      <c r="C9" s="122"/>
      <c r="D9" s="107" t="s">
        <v>36</v>
      </c>
      <c r="E9" s="108"/>
      <c r="F9" s="108"/>
      <c r="G9" s="109"/>
    </row>
    <row r="10" spans="1:7" ht="15">
      <c r="A10" s="9" t="s">
        <v>38</v>
      </c>
      <c r="B10" s="123" t="s">
        <v>24</v>
      </c>
      <c r="C10" s="124"/>
      <c r="D10" s="124"/>
      <c r="E10" s="124"/>
      <c r="F10" s="124"/>
      <c r="G10" s="125"/>
    </row>
    <row r="11" spans="1:7" ht="30">
      <c r="A11" s="9" t="s">
        <v>49</v>
      </c>
      <c r="B11" s="17" t="s">
        <v>26</v>
      </c>
      <c r="C11" s="23" t="s">
        <v>65</v>
      </c>
      <c r="D11" s="38">
        <v>1141857.3400000001</v>
      </c>
      <c r="E11" s="38">
        <v>893054.97</v>
      </c>
      <c r="F11" s="38">
        <v>1681399.25</v>
      </c>
      <c r="G11" s="38">
        <v>1078327.27</v>
      </c>
    </row>
    <row r="12" spans="1:7" ht="45" customHeight="1">
      <c r="A12" s="9" t="s">
        <v>50</v>
      </c>
      <c r="B12" s="17" t="s">
        <v>133</v>
      </c>
      <c r="C12" s="23" t="s">
        <v>64</v>
      </c>
      <c r="D12" s="38">
        <v>208.32262862400003</v>
      </c>
      <c r="E12" s="38">
        <v>445.07851898400014</v>
      </c>
      <c r="F12" s="38">
        <v>600.28437506400007</v>
      </c>
      <c r="G12" s="38">
        <v>1311.017240808</v>
      </c>
    </row>
    <row r="13" spans="1:7" ht="15">
      <c r="A13" s="9" t="s">
        <v>39</v>
      </c>
      <c r="B13" s="16" t="s">
        <v>23</v>
      </c>
      <c r="C13" s="15" t="s">
        <v>35</v>
      </c>
      <c r="D13" s="30">
        <v>2.0064700000000002</v>
      </c>
      <c r="E13" s="30">
        <v>2.5345300000000002</v>
      </c>
      <c r="F13" s="30">
        <v>4.25779</v>
      </c>
      <c r="G13" s="30">
        <v>3.4184999999999999</v>
      </c>
    </row>
    <row r="14" spans="1:7" ht="48.75" customHeight="1">
      <c r="A14" s="9" t="s">
        <v>41</v>
      </c>
      <c r="B14" s="126" t="s">
        <v>135</v>
      </c>
      <c r="C14" s="127"/>
      <c r="D14" s="107" t="s">
        <v>46</v>
      </c>
      <c r="E14" s="108"/>
      <c r="F14" s="108"/>
      <c r="G14" s="109"/>
    </row>
    <row r="15" spans="1:7" ht="15">
      <c r="A15" s="9" t="s">
        <v>51</v>
      </c>
      <c r="B15" s="123" t="s">
        <v>24</v>
      </c>
      <c r="C15" s="124"/>
      <c r="D15" s="124"/>
      <c r="E15" s="124"/>
      <c r="F15" s="124"/>
      <c r="G15" s="125"/>
    </row>
    <row r="16" spans="1:7" ht="30">
      <c r="A16" s="9" t="s">
        <v>52</v>
      </c>
      <c r="B16" s="17" t="s">
        <v>26</v>
      </c>
      <c r="C16" s="23" t="s">
        <v>65</v>
      </c>
      <c r="D16" s="38">
        <v>1445441.24</v>
      </c>
      <c r="E16" s="38">
        <v>964613.83</v>
      </c>
      <c r="F16" s="38">
        <v>2009195.13</v>
      </c>
      <c r="G16" s="38">
        <v>1159970.8700000001</v>
      </c>
    </row>
    <row r="17" spans="1:8" ht="45">
      <c r="A17" s="9" t="s">
        <v>53</v>
      </c>
      <c r="B17" s="17" t="s">
        <v>133</v>
      </c>
      <c r="C17" s="23" t="s">
        <v>64</v>
      </c>
      <c r="D17" s="38">
        <v>232.48805354438406</v>
      </c>
      <c r="E17" s="38">
        <v>496.70762718614418</v>
      </c>
      <c r="F17" s="38">
        <v>669.91436257142414</v>
      </c>
      <c r="G17" s="38">
        <v>1463.095240741728</v>
      </c>
    </row>
    <row r="18" spans="1:8" ht="15">
      <c r="A18" s="9" t="s">
        <v>54</v>
      </c>
      <c r="B18" s="16" t="s">
        <v>23</v>
      </c>
      <c r="C18" s="15" t="s">
        <v>35</v>
      </c>
      <c r="D18" s="30">
        <v>2.4760900000000001</v>
      </c>
      <c r="E18" s="30">
        <v>2.7265000000000001</v>
      </c>
      <c r="F18" s="30">
        <v>4.9874999999999998</v>
      </c>
      <c r="G18" s="30">
        <v>3.6650499999999999</v>
      </c>
    </row>
    <row r="19" spans="1:8" ht="218.25" customHeight="1">
      <c r="A19" s="137" t="s">
        <v>18</v>
      </c>
      <c r="B19" s="133" t="s">
        <v>136</v>
      </c>
      <c r="C19" s="134"/>
      <c r="D19" s="99" t="s">
        <v>137</v>
      </c>
      <c r="E19" s="40" t="s">
        <v>61</v>
      </c>
      <c r="F19" s="40" t="s">
        <v>138</v>
      </c>
      <c r="G19" s="39" t="s">
        <v>75</v>
      </c>
    </row>
    <row r="20" spans="1:8" ht="15.75" customHeight="1">
      <c r="A20" s="138"/>
      <c r="B20" s="135"/>
      <c r="C20" s="136"/>
      <c r="D20" s="101" t="s">
        <v>6</v>
      </c>
      <c r="E20" s="41" t="s">
        <v>6</v>
      </c>
      <c r="F20" s="41" t="s">
        <v>6</v>
      </c>
      <c r="G20" s="41" t="s">
        <v>76</v>
      </c>
    </row>
    <row r="21" spans="1:8" ht="16.5" customHeight="1">
      <c r="A21" s="41">
        <v>1</v>
      </c>
      <c r="B21" s="128" t="s">
        <v>84</v>
      </c>
      <c r="C21" s="129"/>
      <c r="D21" s="100">
        <v>4102372.91</v>
      </c>
      <c r="E21" s="33">
        <v>62477.88</v>
      </c>
      <c r="F21" s="33">
        <v>991180.77316933312</v>
      </c>
      <c r="G21" s="97">
        <v>191.26</v>
      </c>
    </row>
    <row r="22" spans="1:8" ht="16.5" customHeight="1">
      <c r="A22" s="41">
        <v>2</v>
      </c>
      <c r="B22" s="128" t="s">
        <v>69</v>
      </c>
      <c r="C22" s="129"/>
      <c r="D22" s="100">
        <v>629269.07905333105</v>
      </c>
      <c r="E22" s="83">
        <v>31420.120000000003</v>
      </c>
      <c r="F22" s="83">
        <v>326787.65293620387</v>
      </c>
      <c r="G22" s="97">
        <v>40.536300000000004</v>
      </c>
    </row>
    <row r="23" spans="1:8" ht="16.5" customHeight="1">
      <c r="A23" s="41">
        <v>3</v>
      </c>
      <c r="B23" s="128" t="s">
        <v>0</v>
      </c>
      <c r="C23" s="129"/>
      <c r="D23" s="100">
        <v>152343.18570293457</v>
      </c>
      <c r="E23" s="83">
        <v>10767.919999999998</v>
      </c>
      <c r="F23" s="83">
        <v>90698.378093161999</v>
      </c>
      <c r="G23" s="97">
        <v>16.793700000000001</v>
      </c>
      <c r="H23" s="22"/>
    </row>
    <row r="24" spans="1:8" ht="16.5" customHeight="1">
      <c r="A24" s="41">
        <v>4</v>
      </c>
      <c r="B24" s="128" t="s">
        <v>71</v>
      </c>
      <c r="C24" s="129"/>
      <c r="D24" s="100">
        <v>135148.20053298969</v>
      </c>
      <c r="E24" s="83">
        <v>11893.25</v>
      </c>
      <c r="F24" s="83">
        <v>119875.28783851131</v>
      </c>
      <c r="G24" s="97">
        <v>15.3261</v>
      </c>
    </row>
    <row r="25" spans="1:8" ht="31.5" customHeight="1">
      <c r="A25" s="41">
        <v>5</v>
      </c>
      <c r="B25" s="131" t="s">
        <v>28</v>
      </c>
      <c r="C25" s="132"/>
      <c r="D25" s="100">
        <v>527976.43849640479</v>
      </c>
      <c r="E25" s="83">
        <v>205.24</v>
      </c>
      <c r="F25" s="83">
        <v>36581.390339876576</v>
      </c>
      <c r="G25" s="33">
        <v>9.0401999999999987</v>
      </c>
    </row>
    <row r="26" spans="1:8" ht="15.75">
      <c r="A26" s="130" t="s">
        <v>67</v>
      </c>
      <c r="B26" s="130"/>
      <c r="C26" s="130"/>
      <c r="D26" s="84">
        <f>SUM(D21:D25)</f>
        <v>5547109.813785661</v>
      </c>
      <c r="E26" s="84">
        <f>SUM(E21:E25)</f>
        <v>116764.41</v>
      </c>
      <c r="F26" s="84">
        <f>SUM(F21:F25)</f>
        <v>1565123.482377087</v>
      </c>
      <c r="G26" s="84">
        <f>SUM(G21:G25)</f>
        <v>272.95630000000006</v>
      </c>
    </row>
  </sheetData>
  <mergeCells count="21">
    <mergeCell ref="B23:C23"/>
    <mergeCell ref="A26:C26"/>
    <mergeCell ref="B15:G15"/>
    <mergeCell ref="B24:C24"/>
    <mergeCell ref="B25:C25"/>
    <mergeCell ref="B22:C22"/>
    <mergeCell ref="B19:C20"/>
    <mergeCell ref="A19:A20"/>
    <mergeCell ref="B21:C21"/>
    <mergeCell ref="D1:G1"/>
    <mergeCell ref="A3:G3"/>
    <mergeCell ref="A5:A6"/>
    <mergeCell ref="B5:B6"/>
    <mergeCell ref="C5:C6"/>
    <mergeCell ref="D5:G5"/>
    <mergeCell ref="B8:G8"/>
    <mergeCell ref="B9:C9"/>
    <mergeCell ref="D9:G9"/>
    <mergeCell ref="B10:G10"/>
    <mergeCell ref="D14:G14"/>
    <mergeCell ref="B14:C14"/>
  </mergeCells>
  <pageMargins left="0.7" right="0.7" top="0.75" bottom="0.75" header="0.3" footer="0.3"/>
  <pageSetup paperSize="9" scale="70" orientation="portrait" r:id="rId1"/>
  <ignoredErrors>
    <ignoredError sqref="A10:A18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4"/>
  <sheetViews>
    <sheetView zoomScale="90" zoomScaleNormal="90" zoomScaleSheetLayoutView="80" workbookViewId="0">
      <selection activeCell="B189" sqref="B189:B244"/>
    </sheetView>
  </sheetViews>
  <sheetFormatPr defaultColWidth="9.140625" defaultRowHeight="12.75"/>
  <cols>
    <col min="1" max="1" width="10.140625" style="8" bestFit="1" customWidth="1"/>
    <col min="2" max="2" width="50.5703125" style="8" customWidth="1"/>
    <col min="3" max="3" width="15.5703125" style="8" customWidth="1"/>
    <col min="4" max="11" width="11.7109375" style="8" customWidth="1"/>
    <col min="12" max="16384" width="9.140625" style="8"/>
  </cols>
  <sheetData>
    <row r="1" spans="1:22" ht="18.75">
      <c r="A1" s="10"/>
      <c r="B1" s="10"/>
      <c r="C1" s="10"/>
      <c r="J1" s="161" t="s">
        <v>68</v>
      </c>
      <c r="K1" s="161"/>
      <c r="L1" s="18"/>
      <c r="M1" s="18"/>
      <c r="N1" s="18"/>
      <c r="O1" s="18"/>
      <c r="P1" s="18"/>
    </row>
    <row r="2" spans="1:22" ht="18.75">
      <c r="A2" s="10"/>
      <c r="B2" s="10"/>
      <c r="C2" s="10"/>
      <c r="D2" s="21"/>
      <c r="E2" s="21"/>
      <c r="F2" s="21"/>
      <c r="G2" s="21"/>
    </row>
    <row r="3" spans="1:22" ht="41.25" customHeight="1">
      <c r="A3" s="105" t="s">
        <v>139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22" ht="15">
      <c r="A4" s="11"/>
      <c r="B4" s="11"/>
      <c r="C4" s="11"/>
    </row>
    <row r="5" spans="1:22" ht="15">
      <c r="A5" s="114" t="s">
        <v>18</v>
      </c>
      <c r="B5" s="114" t="s">
        <v>85</v>
      </c>
      <c r="C5" s="114" t="s">
        <v>34</v>
      </c>
      <c r="D5" s="160" t="s">
        <v>36</v>
      </c>
      <c r="E5" s="160"/>
      <c r="F5" s="160"/>
      <c r="G5" s="160"/>
      <c r="H5" s="160" t="s">
        <v>46</v>
      </c>
      <c r="I5" s="160"/>
      <c r="J5" s="160"/>
      <c r="K5" s="160"/>
    </row>
    <row r="6" spans="1:22" ht="15" customHeight="1">
      <c r="A6" s="114"/>
      <c r="B6" s="114"/>
      <c r="C6" s="114"/>
      <c r="D6" s="160" t="s">
        <v>73</v>
      </c>
      <c r="E6" s="160"/>
      <c r="F6" s="160"/>
      <c r="G6" s="160"/>
      <c r="H6" s="160" t="s">
        <v>73</v>
      </c>
      <c r="I6" s="160"/>
      <c r="J6" s="160"/>
      <c r="K6" s="160"/>
    </row>
    <row r="7" spans="1:22" ht="15">
      <c r="A7" s="114"/>
      <c r="B7" s="114"/>
      <c r="C7" s="114"/>
      <c r="D7" s="14" t="s">
        <v>19</v>
      </c>
      <c r="E7" s="14" t="s">
        <v>20</v>
      </c>
      <c r="F7" s="14" t="s">
        <v>21</v>
      </c>
      <c r="G7" s="14" t="s">
        <v>22</v>
      </c>
      <c r="H7" s="87" t="s">
        <v>19</v>
      </c>
      <c r="I7" s="87" t="s">
        <v>20</v>
      </c>
      <c r="J7" s="87" t="s">
        <v>21</v>
      </c>
      <c r="K7" s="87" t="s">
        <v>22</v>
      </c>
    </row>
    <row r="8" spans="1:22" ht="1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</row>
    <row r="9" spans="1:22" ht="9.9499999999999993" customHeight="1">
      <c r="A9" s="164" t="s">
        <v>7</v>
      </c>
      <c r="B9" s="167" t="s">
        <v>140</v>
      </c>
      <c r="C9" s="165" t="s">
        <v>56</v>
      </c>
      <c r="D9" s="156">
        <f t="shared" ref="D9:K9" si="0">D17+D568</f>
        <v>394.64381952913425</v>
      </c>
      <c r="E9" s="156">
        <f t="shared" si="0"/>
        <v>4.7393011404672176</v>
      </c>
      <c r="F9" s="156">
        <f t="shared" si="0"/>
        <v>301.79821849911565</v>
      </c>
      <c r="G9" s="156">
        <f t="shared" si="0"/>
        <v>392.32940627556422</v>
      </c>
      <c r="H9" s="156">
        <f t="shared" si="0"/>
        <v>494.25918872444083</v>
      </c>
      <c r="I9" s="156">
        <f t="shared" si="0"/>
        <v>4.9062213907787697</v>
      </c>
      <c r="J9" s="156">
        <f t="shared" si="0"/>
        <v>241.2381203514461</v>
      </c>
      <c r="K9" s="156">
        <f t="shared" si="0"/>
        <v>348.41255836306328</v>
      </c>
    </row>
    <row r="10" spans="1:22" ht="9.9499999999999993" customHeight="1">
      <c r="A10" s="164"/>
      <c r="B10" s="167"/>
      <c r="C10" s="165"/>
      <c r="D10" s="156"/>
      <c r="E10" s="156"/>
      <c r="F10" s="156"/>
      <c r="G10" s="156"/>
      <c r="H10" s="156"/>
      <c r="I10" s="156"/>
      <c r="J10" s="156"/>
      <c r="K10" s="156"/>
    </row>
    <row r="11" spans="1:22" ht="9.9499999999999993" customHeight="1">
      <c r="A11" s="164"/>
      <c r="B11" s="167"/>
      <c r="C11" s="165"/>
      <c r="D11" s="156"/>
      <c r="E11" s="156"/>
      <c r="F11" s="156"/>
      <c r="G11" s="156"/>
      <c r="H11" s="156"/>
      <c r="I11" s="156"/>
      <c r="J11" s="156"/>
      <c r="K11" s="156"/>
    </row>
    <row r="12" spans="1:22" ht="9.9499999999999993" customHeight="1">
      <c r="A12" s="164"/>
      <c r="B12" s="167"/>
      <c r="C12" s="165"/>
      <c r="D12" s="156"/>
      <c r="E12" s="156"/>
      <c r="F12" s="156"/>
      <c r="G12" s="156"/>
      <c r="H12" s="156"/>
      <c r="I12" s="156"/>
      <c r="J12" s="156"/>
      <c r="K12" s="156"/>
    </row>
    <row r="13" spans="1:22" ht="9.9499999999999993" customHeight="1">
      <c r="A13" s="164"/>
      <c r="B13" s="167"/>
      <c r="C13" s="165"/>
      <c r="D13" s="156"/>
      <c r="E13" s="156"/>
      <c r="F13" s="156"/>
      <c r="G13" s="156"/>
      <c r="H13" s="156"/>
      <c r="I13" s="156"/>
      <c r="J13" s="156"/>
      <c r="K13" s="156"/>
    </row>
    <row r="14" spans="1:22" ht="9.9499999999999993" customHeight="1">
      <c r="A14" s="164"/>
      <c r="B14" s="167"/>
      <c r="C14" s="165"/>
      <c r="D14" s="156"/>
      <c r="E14" s="156"/>
      <c r="F14" s="156"/>
      <c r="G14" s="156"/>
      <c r="H14" s="156"/>
      <c r="I14" s="156"/>
      <c r="J14" s="156"/>
      <c r="K14" s="156"/>
    </row>
    <row r="15" spans="1:22" ht="9.9499999999999993" customHeight="1">
      <c r="A15" s="164"/>
      <c r="B15" s="167"/>
      <c r="C15" s="165"/>
      <c r="D15" s="156"/>
      <c r="E15" s="156"/>
      <c r="F15" s="156"/>
      <c r="G15" s="156"/>
      <c r="H15" s="156"/>
      <c r="I15" s="156"/>
      <c r="J15" s="156"/>
      <c r="K15" s="156"/>
      <c r="U15" s="13">
        <f>SUM(D17:G24)</f>
        <v>326.84070000000008</v>
      </c>
      <c r="V15" s="13">
        <f>SUM(H17:K24)</f>
        <v>303.87440000000004</v>
      </c>
    </row>
    <row r="16" spans="1:22" ht="9.9499999999999993" customHeight="1">
      <c r="A16" s="164"/>
      <c r="B16" s="167"/>
      <c r="C16" s="165"/>
      <c r="D16" s="156"/>
      <c r="E16" s="156"/>
      <c r="F16" s="156"/>
      <c r="G16" s="156"/>
      <c r="H16" s="156"/>
      <c r="I16" s="156"/>
      <c r="J16" s="156"/>
      <c r="K16" s="156"/>
    </row>
    <row r="17" spans="1:22" ht="9.9499999999999993" customHeight="1">
      <c r="A17" s="162" t="s">
        <v>55</v>
      </c>
      <c r="B17" s="163" t="s">
        <v>86</v>
      </c>
      <c r="C17" s="165" t="s">
        <v>56</v>
      </c>
      <c r="D17" s="156">
        <v>0.65762676678962073</v>
      </c>
      <c r="E17" s="156">
        <v>8.9780248290350223E-3</v>
      </c>
      <c r="F17" s="156">
        <v>28.141114222370902</v>
      </c>
      <c r="G17" s="156">
        <v>298.0329809860105</v>
      </c>
      <c r="H17" s="151">
        <v>0.61092011652690736</v>
      </c>
      <c r="I17" s="151">
        <v>8.3403782384213459E-3</v>
      </c>
      <c r="J17" s="151">
        <v>25.5796343162644</v>
      </c>
      <c r="K17" s="151">
        <v>277.67550518897031</v>
      </c>
      <c r="L17" s="13">
        <f>D17+E17+F17+G17</f>
        <v>326.84070000000008</v>
      </c>
      <c r="M17" s="13">
        <f>H17+I17+J17+K17</f>
        <v>303.87440000000004</v>
      </c>
      <c r="T17" s="8" t="s">
        <v>194</v>
      </c>
      <c r="U17" s="8">
        <v>169.37824485927135</v>
      </c>
      <c r="V17" s="8">
        <v>157.70936107751996</v>
      </c>
    </row>
    <row r="18" spans="1:22" ht="9.9499999999999993" customHeight="1">
      <c r="A18" s="162"/>
      <c r="B18" s="163"/>
      <c r="C18" s="165"/>
      <c r="D18" s="156"/>
      <c r="E18" s="156"/>
      <c r="F18" s="156"/>
      <c r="G18" s="156"/>
      <c r="H18" s="152"/>
      <c r="I18" s="152"/>
      <c r="J18" s="152"/>
      <c r="K18" s="152"/>
      <c r="T18" s="8" t="s">
        <v>195</v>
      </c>
      <c r="U18" s="8">
        <v>3.0822441105</v>
      </c>
      <c r="V18" s="8">
        <v>2.2006610047999997</v>
      </c>
    </row>
    <row r="19" spans="1:22" ht="9.9499999999999993" customHeight="1">
      <c r="A19" s="162"/>
      <c r="B19" s="163"/>
      <c r="C19" s="165"/>
      <c r="D19" s="156"/>
      <c r="E19" s="156"/>
      <c r="F19" s="156"/>
      <c r="G19" s="156"/>
      <c r="H19" s="152"/>
      <c r="I19" s="152"/>
      <c r="J19" s="152"/>
      <c r="K19" s="152"/>
      <c r="T19" s="8" t="s">
        <v>196</v>
      </c>
      <c r="U19" s="8">
        <v>17.043820621139037</v>
      </c>
      <c r="V19" s="8">
        <v>15.281156168804777</v>
      </c>
    </row>
    <row r="20" spans="1:22" ht="9.9499999999999993" customHeight="1">
      <c r="A20" s="162"/>
      <c r="B20" s="163"/>
      <c r="C20" s="165"/>
      <c r="D20" s="156"/>
      <c r="E20" s="156"/>
      <c r="F20" s="156"/>
      <c r="G20" s="156"/>
      <c r="H20" s="152"/>
      <c r="I20" s="152"/>
      <c r="J20" s="152"/>
      <c r="K20" s="152"/>
      <c r="T20" s="8" t="s">
        <v>197</v>
      </c>
      <c r="U20" s="8">
        <v>0.94840843819999998</v>
      </c>
      <c r="V20" s="8">
        <v>1.3527357334000001</v>
      </c>
    </row>
    <row r="21" spans="1:22" ht="9.9499999999999993" customHeight="1">
      <c r="A21" s="162"/>
      <c r="B21" s="163"/>
      <c r="C21" s="165"/>
      <c r="D21" s="156"/>
      <c r="E21" s="156"/>
      <c r="F21" s="156"/>
      <c r="G21" s="156"/>
      <c r="H21" s="152"/>
      <c r="I21" s="152"/>
      <c r="J21" s="152"/>
      <c r="K21" s="152"/>
      <c r="T21" s="8" t="s">
        <v>198</v>
      </c>
      <c r="U21" s="8">
        <v>6.5151861002000011</v>
      </c>
      <c r="V21" s="8">
        <v>5.9082189123999989</v>
      </c>
    </row>
    <row r="22" spans="1:22" ht="9.9499999999999993" customHeight="1">
      <c r="A22" s="162"/>
      <c r="B22" s="163"/>
      <c r="C22" s="165"/>
      <c r="D22" s="156"/>
      <c r="E22" s="156"/>
      <c r="F22" s="156"/>
      <c r="G22" s="156"/>
      <c r="H22" s="152"/>
      <c r="I22" s="152"/>
      <c r="J22" s="152"/>
      <c r="K22" s="152"/>
      <c r="T22" s="8" t="s">
        <v>199</v>
      </c>
      <c r="U22" s="8">
        <v>0.81805678600546994</v>
      </c>
      <c r="V22" s="8">
        <v>0.70124404976577992</v>
      </c>
    </row>
    <row r="23" spans="1:22" ht="9.9499999999999993" customHeight="1">
      <c r="A23" s="162"/>
      <c r="B23" s="163"/>
      <c r="C23" s="165"/>
      <c r="D23" s="156"/>
      <c r="E23" s="156"/>
      <c r="F23" s="156"/>
      <c r="G23" s="156"/>
      <c r="H23" s="152"/>
      <c r="I23" s="152"/>
      <c r="J23" s="152"/>
      <c r="K23" s="152"/>
      <c r="T23" s="8" t="s">
        <v>200</v>
      </c>
      <c r="U23" s="8">
        <v>1.6405196699999999E-2</v>
      </c>
      <c r="V23" s="8">
        <v>1.35488033E-2</v>
      </c>
    </row>
    <row r="24" spans="1:22" ht="9.9499999999999993" customHeight="1">
      <c r="A24" s="162"/>
      <c r="B24" s="163"/>
      <c r="C24" s="165"/>
      <c r="D24" s="156"/>
      <c r="E24" s="156"/>
      <c r="F24" s="156"/>
      <c r="G24" s="156"/>
      <c r="H24" s="153"/>
      <c r="I24" s="153"/>
      <c r="J24" s="153"/>
      <c r="K24" s="153"/>
      <c r="T24" s="8" t="s">
        <v>201</v>
      </c>
      <c r="U24" s="8">
        <v>124.50554335104222</v>
      </c>
      <c r="V24" s="8">
        <v>116.89638901563677</v>
      </c>
    </row>
    <row r="25" spans="1:22" ht="9.9499999999999993" customHeight="1">
      <c r="A25" s="162" t="s">
        <v>38</v>
      </c>
      <c r="B25" s="163" t="s">
        <v>141</v>
      </c>
      <c r="C25" s="165" t="s">
        <v>56</v>
      </c>
      <c r="D25" s="156">
        <f>$U17/$U$15*D$17</f>
        <v>0.34080109218742738</v>
      </c>
      <c r="E25" s="156">
        <f t="shared" ref="E25:G25" si="1">$U17/$U$15*E$17</f>
        <v>4.6526705145500894E-3</v>
      </c>
      <c r="F25" s="156">
        <f t="shared" si="1"/>
        <v>14.583534227436978</v>
      </c>
      <c r="G25" s="156">
        <f t="shared" si="1"/>
        <v>154.4492568691324</v>
      </c>
      <c r="H25" s="156">
        <f>$V17/$V$15*H$17</f>
        <v>0.31706462027358207</v>
      </c>
      <c r="I25" s="156">
        <f t="shared" ref="I25:K25" si="2">$V17/$V$15*I$17</f>
        <v>4.328616438654528E-3</v>
      </c>
      <c r="J25" s="156">
        <f t="shared" si="2"/>
        <v>13.275707939249447</v>
      </c>
      <c r="K25" s="156">
        <f t="shared" si="2"/>
        <v>144.11225990155828</v>
      </c>
      <c r="T25" s="8" t="s">
        <v>202</v>
      </c>
      <c r="U25" s="8">
        <v>0</v>
      </c>
      <c r="V25" s="8">
        <v>0</v>
      </c>
    </row>
    <row r="26" spans="1:22" ht="9.9499999999999993" customHeight="1">
      <c r="A26" s="162"/>
      <c r="B26" s="163"/>
      <c r="C26" s="165"/>
      <c r="D26" s="156"/>
      <c r="E26" s="156"/>
      <c r="F26" s="156"/>
      <c r="G26" s="156"/>
      <c r="H26" s="156"/>
      <c r="I26" s="156"/>
      <c r="J26" s="156"/>
      <c r="K26" s="156"/>
      <c r="L26" s="13">
        <f>D25+E25+F25+G25</f>
        <v>169.37824485927135</v>
      </c>
      <c r="M26" s="13">
        <f>H25+I25+J25+K25</f>
        <v>157.70936107751996</v>
      </c>
      <c r="T26" s="8" t="s">
        <v>203</v>
      </c>
      <c r="U26" s="8">
        <v>7.9034127960880871E-2</v>
      </c>
      <c r="V26" s="8">
        <v>8.5693061805523843E-2</v>
      </c>
    </row>
    <row r="27" spans="1:22" ht="9.9499999999999993" customHeight="1">
      <c r="A27" s="162"/>
      <c r="B27" s="163"/>
      <c r="C27" s="165"/>
      <c r="D27" s="156"/>
      <c r="E27" s="156"/>
      <c r="F27" s="156"/>
      <c r="G27" s="156"/>
      <c r="H27" s="156"/>
      <c r="I27" s="156"/>
      <c r="J27" s="156"/>
      <c r="K27" s="156"/>
      <c r="T27" s="8" t="s">
        <v>204</v>
      </c>
      <c r="U27" s="8">
        <v>0.93999600000000005</v>
      </c>
      <c r="V27" s="8">
        <v>0.93695200000000001</v>
      </c>
    </row>
    <row r="28" spans="1:22" ht="9.9499999999999993" customHeight="1">
      <c r="A28" s="162"/>
      <c r="B28" s="163"/>
      <c r="C28" s="165"/>
      <c r="D28" s="156"/>
      <c r="E28" s="156"/>
      <c r="F28" s="156"/>
      <c r="G28" s="156"/>
      <c r="H28" s="156"/>
      <c r="I28" s="156"/>
      <c r="J28" s="156"/>
      <c r="K28" s="156"/>
      <c r="T28" s="8" t="s">
        <v>205</v>
      </c>
      <c r="U28" s="8">
        <v>0</v>
      </c>
      <c r="V28" s="8">
        <v>0</v>
      </c>
    </row>
    <row r="29" spans="1:22" ht="9.9499999999999993" customHeight="1">
      <c r="A29" s="162"/>
      <c r="B29" s="163"/>
      <c r="C29" s="165"/>
      <c r="D29" s="156"/>
      <c r="E29" s="156"/>
      <c r="F29" s="156"/>
      <c r="G29" s="156"/>
      <c r="H29" s="156"/>
      <c r="I29" s="156"/>
      <c r="J29" s="156"/>
      <c r="K29" s="156"/>
      <c r="T29" s="8" t="s">
        <v>206</v>
      </c>
      <c r="U29" s="8">
        <v>1.9134910446541658</v>
      </c>
      <c r="V29" s="8">
        <v>1.4489554254718591</v>
      </c>
    </row>
    <row r="30" spans="1:22" ht="9.9499999999999993" customHeight="1">
      <c r="A30" s="162"/>
      <c r="B30" s="163"/>
      <c r="C30" s="165"/>
      <c r="D30" s="156"/>
      <c r="E30" s="156"/>
      <c r="F30" s="156"/>
      <c r="G30" s="156"/>
      <c r="H30" s="156"/>
      <c r="I30" s="156"/>
      <c r="J30" s="156"/>
      <c r="K30" s="156"/>
      <c r="T30" s="8" t="s">
        <v>207</v>
      </c>
      <c r="U30" s="8">
        <v>1.6002693623267206</v>
      </c>
      <c r="V30" s="8">
        <v>1.339484717095287</v>
      </c>
    </row>
    <row r="31" spans="1:22" ht="9.9499999999999993" customHeight="1">
      <c r="A31" s="162"/>
      <c r="B31" s="163"/>
      <c r="C31" s="165"/>
      <c r="D31" s="156"/>
      <c r="E31" s="156"/>
      <c r="F31" s="156"/>
      <c r="G31" s="156"/>
      <c r="H31" s="156"/>
      <c r="I31" s="156"/>
      <c r="J31" s="156"/>
      <c r="K31" s="156"/>
    </row>
    <row r="32" spans="1:22" ht="9.9499999999999993" customHeight="1">
      <c r="A32" s="162"/>
      <c r="B32" s="163"/>
      <c r="C32" s="165"/>
      <c r="D32" s="156"/>
      <c r="E32" s="156"/>
      <c r="F32" s="156"/>
      <c r="G32" s="156"/>
      <c r="H32" s="156"/>
      <c r="I32" s="156"/>
      <c r="J32" s="156"/>
      <c r="K32" s="156"/>
    </row>
    <row r="33" spans="1:11" ht="9.9499999999999993" customHeight="1">
      <c r="A33" s="162"/>
      <c r="B33" s="163"/>
      <c r="C33" s="165"/>
      <c r="D33" s="156"/>
      <c r="E33" s="156"/>
      <c r="F33" s="156"/>
      <c r="G33" s="156"/>
      <c r="H33" s="156"/>
      <c r="I33" s="156"/>
      <c r="J33" s="156"/>
      <c r="K33" s="156"/>
    </row>
    <row r="34" spans="1:11" ht="9.9499999999999993" customHeight="1">
      <c r="A34" s="162"/>
      <c r="B34" s="163"/>
      <c r="C34" s="165"/>
      <c r="D34" s="156"/>
      <c r="E34" s="156"/>
      <c r="F34" s="156"/>
      <c r="G34" s="156"/>
      <c r="H34" s="156"/>
      <c r="I34" s="156"/>
      <c r="J34" s="156"/>
      <c r="K34" s="156"/>
    </row>
    <row r="35" spans="1:11" ht="9.9499999999999993" customHeight="1">
      <c r="A35" s="162"/>
      <c r="B35" s="163"/>
      <c r="C35" s="165"/>
      <c r="D35" s="156"/>
      <c r="E35" s="156"/>
      <c r="F35" s="156"/>
      <c r="G35" s="156"/>
      <c r="H35" s="156"/>
      <c r="I35" s="156"/>
      <c r="J35" s="156"/>
      <c r="K35" s="156"/>
    </row>
    <row r="36" spans="1:11" ht="9.9499999999999993" customHeight="1">
      <c r="A36" s="162"/>
      <c r="B36" s="163"/>
      <c r="C36" s="165"/>
      <c r="D36" s="156"/>
      <c r="E36" s="156"/>
      <c r="F36" s="156"/>
      <c r="G36" s="156"/>
      <c r="H36" s="156"/>
      <c r="I36" s="156"/>
      <c r="J36" s="156"/>
      <c r="K36" s="156"/>
    </row>
    <row r="37" spans="1:11" ht="9.9499999999999993" customHeight="1">
      <c r="A37" s="162"/>
      <c r="B37" s="163"/>
      <c r="C37" s="165"/>
      <c r="D37" s="156"/>
      <c r="E37" s="156"/>
      <c r="F37" s="156"/>
      <c r="G37" s="156"/>
      <c r="H37" s="156"/>
      <c r="I37" s="156"/>
      <c r="J37" s="156"/>
      <c r="K37" s="156"/>
    </row>
    <row r="38" spans="1:11" ht="9.9499999999999993" customHeight="1">
      <c r="A38" s="162"/>
      <c r="B38" s="163"/>
      <c r="C38" s="165"/>
      <c r="D38" s="156"/>
      <c r="E38" s="156"/>
      <c r="F38" s="156"/>
      <c r="G38" s="156"/>
      <c r="H38" s="156"/>
      <c r="I38" s="156"/>
      <c r="J38" s="156"/>
      <c r="K38" s="156"/>
    </row>
    <row r="39" spans="1:11" ht="9.9499999999999993" customHeight="1">
      <c r="A39" s="162"/>
      <c r="B39" s="163"/>
      <c r="C39" s="165"/>
      <c r="D39" s="156"/>
      <c r="E39" s="156"/>
      <c r="F39" s="156"/>
      <c r="G39" s="156"/>
      <c r="H39" s="156"/>
      <c r="I39" s="156"/>
      <c r="J39" s="156"/>
      <c r="K39" s="156"/>
    </row>
    <row r="40" spans="1:11" ht="9.9499999999999993" customHeight="1">
      <c r="A40" s="162"/>
      <c r="B40" s="163"/>
      <c r="C40" s="165"/>
      <c r="D40" s="156"/>
      <c r="E40" s="156"/>
      <c r="F40" s="156"/>
      <c r="G40" s="156"/>
      <c r="H40" s="156"/>
      <c r="I40" s="156"/>
      <c r="J40" s="156"/>
      <c r="K40" s="156"/>
    </row>
    <row r="41" spans="1:11" ht="9.9499999999999993" customHeight="1">
      <c r="A41" s="162"/>
      <c r="B41" s="163"/>
      <c r="C41" s="165"/>
      <c r="D41" s="156"/>
      <c r="E41" s="156"/>
      <c r="F41" s="156"/>
      <c r="G41" s="156"/>
      <c r="H41" s="156"/>
      <c r="I41" s="156"/>
      <c r="J41" s="156"/>
      <c r="K41" s="156"/>
    </row>
    <row r="42" spans="1:11" ht="9.9499999999999993" customHeight="1">
      <c r="A42" s="162"/>
      <c r="B42" s="163"/>
      <c r="C42" s="165"/>
      <c r="D42" s="156"/>
      <c r="E42" s="156"/>
      <c r="F42" s="156"/>
      <c r="G42" s="156"/>
      <c r="H42" s="156"/>
      <c r="I42" s="156"/>
      <c r="J42" s="156"/>
      <c r="K42" s="156"/>
    </row>
    <row r="43" spans="1:11" ht="9.9499999999999993" customHeight="1">
      <c r="A43" s="162"/>
      <c r="B43" s="163"/>
      <c r="C43" s="165"/>
      <c r="D43" s="156"/>
      <c r="E43" s="156"/>
      <c r="F43" s="156"/>
      <c r="G43" s="156"/>
      <c r="H43" s="156"/>
      <c r="I43" s="156"/>
      <c r="J43" s="156"/>
      <c r="K43" s="156"/>
    </row>
    <row r="44" spans="1:11" ht="9.9499999999999993" customHeight="1">
      <c r="A44" s="162"/>
      <c r="B44" s="163"/>
      <c r="C44" s="165"/>
      <c r="D44" s="156"/>
      <c r="E44" s="156"/>
      <c r="F44" s="156"/>
      <c r="G44" s="156"/>
      <c r="H44" s="156"/>
      <c r="I44" s="156"/>
      <c r="J44" s="156"/>
      <c r="K44" s="156"/>
    </row>
    <row r="45" spans="1:11" ht="9.9499999999999993" customHeight="1">
      <c r="A45" s="162"/>
      <c r="B45" s="163"/>
      <c r="C45" s="165"/>
      <c r="D45" s="156"/>
      <c r="E45" s="156"/>
      <c r="F45" s="156"/>
      <c r="G45" s="156"/>
      <c r="H45" s="156"/>
      <c r="I45" s="156"/>
      <c r="J45" s="156"/>
      <c r="K45" s="156"/>
    </row>
    <row r="46" spans="1:11" ht="9.9499999999999993" customHeight="1">
      <c r="A46" s="162"/>
      <c r="B46" s="163"/>
      <c r="C46" s="165"/>
      <c r="D46" s="156"/>
      <c r="E46" s="156"/>
      <c r="F46" s="156"/>
      <c r="G46" s="156"/>
      <c r="H46" s="156"/>
      <c r="I46" s="156"/>
      <c r="J46" s="156"/>
      <c r="K46" s="156"/>
    </row>
    <row r="47" spans="1:11" ht="9.9499999999999993" customHeight="1">
      <c r="A47" s="162"/>
      <c r="B47" s="163"/>
      <c r="C47" s="165"/>
      <c r="D47" s="156"/>
      <c r="E47" s="156"/>
      <c r="F47" s="156"/>
      <c r="G47" s="156"/>
      <c r="H47" s="156"/>
      <c r="I47" s="156"/>
      <c r="J47" s="156"/>
      <c r="K47" s="156"/>
    </row>
    <row r="48" spans="1:11" ht="9.9499999999999993" customHeight="1">
      <c r="A48" s="162"/>
      <c r="B48" s="163"/>
      <c r="C48" s="165"/>
      <c r="D48" s="156"/>
      <c r="E48" s="156"/>
      <c r="F48" s="156"/>
      <c r="G48" s="156"/>
      <c r="H48" s="156"/>
      <c r="I48" s="156"/>
      <c r="J48" s="156"/>
      <c r="K48" s="156"/>
    </row>
    <row r="49" spans="1:11" ht="9.9499999999999993" customHeight="1">
      <c r="A49" s="162"/>
      <c r="B49" s="163"/>
      <c r="C49" s="165"/>
      <c r="D49" s="156"/>
      <c r="E49" s="156"/>
      <c r="F49" s="156"/>
      <c r="G49" s="156"/>
      <c r="H49" s="156"/>
      <c r="I49" s="156"/>
      <c r="J49" s="156"/>
      <c r="K49" s="156"/>
    </row>
    <row r="50" spans="1:11" ht="9.9499999999999993" customHeight="1">
      <c r="A50" s="162"/>
      <c r="B50" s="163"/>
      <c r="C50" s="165"/>
      <c r="D50" s="156"/>
      <c r="E50" s="156"/>
      <c r="F50" s="156"/>
      <c r="G50" s="156"/>
      <c r="H50" s="156"/>
      <c r="I50" s="156"/>
      <c r="J50" s="156"/>
      <c r="K50" s="156"/>
    </row>
    <row r="51" spans="1:11" ht="9.9499999999999993" customHeight="1">
      <c r="A51" s="162"/>
      <c r="B51" s="163"/>
      <c r="C51" s="165"/>
      <c r="D51" s="156"/>
      <c r="E51" s="156"/>
      <c r="F51" s="156"/>
      <c r="G51" s="156"/>
      <c r="H51" s="156"/>
      <c r="I51" s="156"/>
      <c r="J51" s="156"/>
      <c r="K51" s="156"/>
    </row>
    <row r="52" spans="1:11" ht="9.9499999999999993" customHeight="1">
      <c r="A52" s="162"/>
      <c r="B52" s="163"/>
      <c r="C52" s="165"/>
      <c r="D52" s="156"/>
      <c r="E52" s="156"/>
      <c r="F52" s="156"/>
      <c r="G52" s="156"/>
      <c r="H52" s="156"/>
      <c r="I52" s="156"/>
      <c r="J52" s="156"/>
      <c r="K52" s="156"/>
    </row>
    <row r="53" spans="1:11" ht="9.9499999999999993" customHeight="1">
      <c r="A53" s="162"/>
      <c r="B53" s="163"/>
      <c r="C53" s="165"/>
      <c r="D53" s="156"/>
      <c r="E53" s="156"/>
      <c r="F53" s="156"/>
      <c r="G53" s="156"/>
      <c r="H53" s="156"/>
      <c r="I53" s="156"/>
      <c r="J53" s="156"/>
      <c r="K53" s="156"/>
    </row>
    <row r="54" spans="1:11" ht="9.9499999999999993" customHeight="1">
      <c r="A54" s="162"/>
      <c r="B54" s="163"/>
      <c r="C54" s="165"/>
      <c r="D54" s="156"/>
      <c r="E54" s="156"/>
      <c r="F54" s="156"/>
      <c r="G54" s="156"/>
      <c r="H54" s="156"/>
      <c r="I54" s="156"/>
      <c r="J54" s="156"/>
      <c r="K54" s="156"/>
    </row>
    <row r="55" spans="1:11" ht="9.9499999999999993" customHeight="1">
      <c r="A55" s="162"/>
      <c r="B55" s="163"/>
      <c r="C55" s="165"/>
      <c r="D55" s="156"/>
      <c r="E55" s="156"/>
      <c r="F55" s="156"/>
      <c r="G55" s="156"/>
      <c r="H55" s="156"/>
      <c r="I55" s="156"/>
      <c r="J55" s="156"/>
      <c r="K55" s="156"/>
    </row>
    <row r="56" spans="1:11" ht="9.9499999999999993" customHeight="1">
      <c r="A56" s="162"/>
      <c r="B56" s="163"/>
      <c r="C56" s="165"/>
      <c r="D56" s="156"/>
      <c r="E56" s="156"/>
      <c r="F56" s="156"/>
      <c r="G56" s="156"/>
      <c r="H56" s="156"/>
      <c r="I56" s="156"/>
      <c r="J56" s="156"/>
      <c r="K56" s="156"/>
    </row>
    <row r="57" spans="1:11" ht="9.9499999999999993" customHeight="1">
      <c r="A57" s="162"/>
      <c r="B57" s="163"/>
      <c r="C57" s="165"/>
      <c r="D57" s="156"/>
      <c r="E57" s="156"/>
      <c r="F57" s="156"/>
      <c r="G57" s="156"/>
      <c r="H57" s="156"/>
      <c r="I57" s="156"/>
      <c r="J57" s="156"/>
      <c r="K57" s="156"/>
    </row>
    <row r="58" spans="1:11" ht="9.9499999999999993" customHeight="1">
      <c r="A58" s="162"/>
      <c r="B58" s="163"/>
      <c r="C58" s="165"/>
      <c r="D58" s="156"/>
      <c r="E58" s="156"/>
      <c r="F58" s="156"/>
      <c r="G58" s="156"/>
      <c r="H58" s="156"/>
      <c r="I58" s="156"/>
      <c r="J58" s="156"/>
      <c r="K58" s="156"/>
    </row>
    <row r="59" spans="1:11" ht="9.9499999999999993" customHeight="1">
      <c r="A59" s="162"/>
      <c r="B59" s="163"/>
      <c r="C59" s="165"/>
      <c r="D59" s="156"/>
      <c r="E59" s="156"/>
      <c r="F59" s="156"/>
      <c r="G59" s="156"/>
      <c r="H59" s="156"/>
      <c r="I59" s="156"/>
      <c r="J59" s="156"/>
      <c r="K59" s="156"/>
    </row>
    <row r="60" spans="1:11" ht="9.9499999999999993" customHeight="1">
      <c r="A60" s="162"/>
      <c r="B60" s="163"/>
      <c r="C60" s="165"/>
      <c r="D60" s="156"/>
      <c r="E60" s="156"/>
      <c r="F60" s="156"/>
      <c r="G60" s="156"/>
      <c r="H60" s="156"/>
      <c r="I60" s="156"/>
      <c r="J60" s="156"/>
      <c r="K60" s="156"/>
    </row>
    <row r="61" spans="1:11" ht="9.9499999999999993" customHeight="1">
      <c r="A61" s="162"/>
      <c r="B61" s="163"/>
      <c r="C61" s="165"/>
      <c r="D61" s="156"/>
      <c r="E61" s="156"/>
      <c r="F61" s="156"/>
      <c r="G61" s="156"/>
      <c r="H61" s="156"/>
      <c r="I61" s="156"/>
      <c r="J61" s="156"/>
      <c r="K61" s="156"/>
    </row>
    <row r="62" spans="1:11" ht="9.9499999999999993" customHeight="1">
      <c r="A62" s="162"/>
      <c r="B62" s="163"/>
      <c r="C62" s="165"/>
      <c r="D62" s="156"/>
      <c r="E62" s="156"/>
      <c r="F62" s="156"/>
      <c r="G62" s="156"/>
      <c r="H62" s="156"/>
      <c r="I62" s="156"/>
      <c r="J62" s="156"/>
      <c r="K62" s="156"/>
    </row>
    <row r="63" spans="1:11" ht="9.9499999999999993" customHeight="1">
      <c r="A63" s="162"/>
      <c r="B63" s="163"/>
      <c r="C63" s="165"/>
      <c r="D63" s="156"/>
      <c r="E63" s="156"/>
      <c r="F63" s="156"/>
      <c r="G63" s="156"/>
      <c r="H63" s="156"/>
      <c r="I63" s="156"/>
      <c r="J63" s="156"/>
      <c r="K63" s="156"/>
    </row>
    <row r="64" spans="1:11" ht="9.9499999999999993" customHeight="1">
      <c r="A64" s="162"/>
      <c r="B64" s="163"/>
      <c r="C64" s="165"/>
      <c r="D64" s="156"/>
      <c r="E64" s="156"/>
      <c r="F64" s="156"/>
      <c r="G64" s="156"/>
      <c r="H64" s="156"/>
      <c r="I64" s="156"/>
      <c r="J64" s="156"/>
      <c r="K64" s="156"/>
    </row>
    <row r="65" spans="1:13" ht="9.9499999999999993" customHeight="1">
      <c r="A65" s="162"/>
      <c r="B65" s="163"/>
      <c r="C65" s="165"/>
      <c r="D65" s="156"/>
      <c r="E65" s="156"/>
      <c r="F65" s="156"/>
      <c r="G65" s="156"/>
      <c r="H65" s="156"/>
      <c r="I65" s="156"/>
      <c r="J65" s="156"/>
      <c r="K65" s="156"/>
    </row>
    <row r="66" spans="1:13" ht="9.9499999999999993" customHeight="1">
      <c r="A66" s="162"/>
      <c r="B66" s="163"/>
      <c r="C66" s="165"/>
      <c r="D66" s="156"/>
      <c r="E66" s="156"/>
      <c r="F66" s="156"/>
      <c r="G66" s="156"/>
      <c r="H66" s="156"/>
      <c r="I66" s="156"/>
      <c r="J66" s="156"/>
      <c r="K66" s="156"/>
    </row>
    <row r="67" spans="1:13" ht="9.9499999999999993" customHeight="1">
      <c r="A67" s="162"/>
      <c r="B67" s="163"/>
      <c r="C67" s="165"/>
      <c r="D67" s="156"/>
      <c r="E67" s="156"/>
      <c r="F67" s="156"/>
      <c r="G67" s="156"/>
      <c r="H67" s="156"/>
      <c r="I67" s="156"/>
      <c r="J67" s="156"/>
      <c r="K67" s="156"/>
    </row>
    <row r="68" spans="1:13" ht="9.9499999999999993" customHeight="1">
      <c r="A68" s="162"/>
      <c r="B68" s="163"/>
      <c r="C68" s="165"/>
      <c r="D68" s="156"/>
      <c r="E68" s="156"/>
      <c r="F68" s="156"/>
      <c r="G68" s="156"/>
      <c r="H68" s="156"/>
      <c r="I68" s="156"/>
      <c r="J68" s="156"/>
      <c r="K68" s="156"/>
    </row>
    <row r="69" spans="1:13" ht="9.9499999999999993" customHeight="1">
      <c r="A69" s="162"/>
      <c r="B69" s="163"/>
      <c r="C69" s="165"/>
      <c r="D69" s="156"/>
      <c r="E69" s="156"/>
      <c r="F69" s="156"/>
      <c r="G69" s="156"/>
      <c r="H69" s="156"/>
      <c r="I69" s="156"/>
      <c r="J69" s="156"/>
      <c r="K69" s="156"/>
    </row>
    <row r="70" spans="1:13" ht="9.9499999999999993" customHeight="1">
      <c r="A70" s="162"/>
      <c r="B70" s="163"/>
      <c r="C70" s="165"/>
      <c r="D70" s="156"/>
      <c r="E70" s="156"/>
      <c r="F70" s="156"/>
      <c r="G70" s="156"/>
      <c r="H70" s="156"/>
      <c r="I70" s="156"/>
      <c r="J70" s="156"/>
      <c r="K70" s="156"/>
    </row>
    <row r="71" spans="1:13" ht="9.9499999999999993" customHeight="1">
      <c r="A71" s="162"/>
      <c r="B71" s="163"/>
      <c r="C71" s="165"/>
      <c r="D71" s="156"/>
      <c r="E71" s="156"/>
      <c r="F71" s="156"/>
      <c r="G71" s="156"/>
      <c r="H71" s="156"/>
      <c r="I71" s="156"/>
      <c r="J71" s="156"/>
      <c r="K71" s="156"/>
    </row>
    <row r="72" spans="1:13" ht="9.9499999999999993" customHeight="1">
      <c r="A72" s="162"/>
      <c r="B72" s="163"/>
      <c r="C72" s="165"/>
      <c r="D72" s="156"/>
      <c r="E72" s="156"/>
      <c r="F72" s="156"/>
      <c r="G72" s="156"/>
      <c r="H72" s="156"/>
      <c r="I72" s="156"/>
      <c r="J72" s="156"/>
      <c r="K72" s="156"/>
    </row>
    <row r="73" spans="1:13" ht="9.9499999999999993" customHeight="1">
      <c r="A73" s="162"/>
      <c r="B73" s="163"/>
      <c r="C73" s="165"/>
      <c r="D73" s="156"/>
      <c r="E73" s="156"/>
      <c r="F73" s="156"/>
      <c r="G73" s="156"/>
      <c r="H73" s="156"/>
      <c r="I73" s="156"/>
      <c r="J73" s="156"/>
      <c r="K73" s="156"/>
    </row>
    <row r="74" spans="1:13" ht="9.9499999999999993" customHeight="1">
      <c r="A74" s="162"/>
      <c r="B74" s="163"/>
      <c r="C74" s="165"/>
      <c r="D74" s="156"/>
      <c r="E74" s="156"/>
      <c r="F74" s="156"/>
      <c r="G74" s="156"/>
      <c r="H74" s="156"/>
      <c r="I74" s="156"/>
      <c r="J74" s="156"/>
      <c r="K74" s="156"/>
    </row>
    <row r="75" spans="1:13" ht="9.9499999999999993" customHeight="1">
      <c r="A75" s="162"/>
      <c r="B75" s="163"/>
      <c r="C75" s="165"/>
      <c r="D75" s="156"/>
      <c r="E75" s="156"/>
      <c r="F75" s="156"/>
      <c r="G75" s="156"/>
      <c r="H75" s="156"/>
      <c r="I75" s="156"/>
      <c r="J75" s="156"/>
      <c r="K75" s="156"/>
    </row>
    <row r="76" spans="1:13" ht="9.9499999999999993" customHeight="1">
      <c r="A76" s="162"/>
      <c r="B76" s="163"/>
      <c r="C76" s="165"/>
      <c r="D76" s="156"/>
      <c r="E76" s="156"/>
      <c r="F76" s="156"/>
      <c r="G76" s="156"/>
      <c r="H76" s="156"/>
      <c r="I76" s="156"/>
      <c r="J76" s="156"/>
      <c r="K76" s="156"/>
    </row>
    <row r="77" spans="1:13" ht="9.9499999999999993" customHeight="1">
      <c r="A77" s="162"/>
      <c r="B77" s="163"/>
      <c r="C77" s="165"/>
      <c r="D77" s="156"/>
      <c r="E77" s="156"/>
      <c r="F77" s="156"/>
      <c r="G77" s="156"/>
      <c r="H77" s="156"/>
      <c r="I77" s="156"/>
      <c r="J77" s="156"/>
      <c r="K77" s="156"/>
    </row>
    <row r="78" spans="1:13" ht="9.9499999999999993" customHeight="1">
      <c r="A78" s="162" t="s">
        <v>39</v>
      </c>
      <c r="B78" s="163" t="s">
        <v>142</v>
      </c>
      <c r="C78" s="165" t="s">
        <v>56</v>
      </c>
      <c r="D78" s="156">
        <f>$U18/$U$15*D$17</f>
        <v>6.201694675248416E-3</v>
      </c>
      <c r="E78" s="156">
        <f t="shared" ref="E78:G78" si="3">$U18/$U$15*E$17</f>
        <v>8.4666518439153877E-5</v>
      </c>
      <c r="F78" s="156">
        <f t="shared" si="3"/>
        <v>0.26538244341910439</v>
      </c>
      <c r="G78" s="156">
        <f t="shared" si="3"/>
        <v>2.8105753058872076</v>
      </c>
      <c r="H78" s="156">
        <f>$V18/$V$15*H$17</f>
        <v>4.4242887110221745E-3</v>
      </c>
      <c r="I78" s="156">
        <f t="shared" ref="I78:K78" si="4">$V18/$V$15*I$17</f>
        <v>6.0401090564313312E-5</v>
      </c>
      <c r="J78" s="156">
        <f t="shared" si="4"/>
        <v>0.1852479305820002</v>
      </c>
      <c r="K78" s="156">
        <f t="shared" si="4"/>
        <v>2.0109283844164132</v>
      </c>
    </row>
    <row r="79" spans="1:13" ht="9.9499999999999993" customHeight="1">
      <c r="A79" s="162"/>
      <c r="B79" s="163"/>
      <c r="C79" s="165"/>
      <c r="D79" s="156"/>
      <c r="E79" s="156"/>
      <c r="F79" s="156"/>
      <c r="G79" s="156"/>
      <c r="H79" s="156"/>
      <c r="I79" s="156"/>
      <c r="J79" s="156"/>
      <c r="K79" s="156"/>
      <c r="L79" s="13">
        <f>D78+E78+F78+G78</f>
        <v>3.0822441104999996</v>
      </c>
      <c r="M79" s="13">
        <f>H78+I78+J78+K78</f>
        <v>2.2006610047999997</v>
      </c>
    </row>
    <row r="80" spans="1:13" ht="9.9499999999999993" customHeight="1">
      <c r="A80" s="162"/>
      <c r="B80" s="163"/>
      <c r="C80" s="165"/>
      <c r="D80" s="156"/>
      <c r="E80" s="156"/>
      <c r="F80" s="156"/>
      <c r="G80" s="156"/>
      <c r="H80" s="156"/>
      <c r="I80" s="156"/>
      <c r="J80" s="156"/>
      <c r="K80" s="156"/>
    </row>
    <row r="81" spans="1:11" ht="9.9499999999999993" customHeight="1">
      <c r="A81" s="162"/>
      <c r="B81" s="163"/>
      <c r="C81" s="165"/>
      <c r="D81" s="156"/>
      <c r="E81" s="156"/>
      <c r="F81" s="156"/>
      <c r="G81" s="156"/>
      <c r="H81" s="156"/>
      <c r="I81" s="156"/>
      <c r="J81" s="156"/>
      <c r="K81" s="156"/>
    </row>
    <row r="82" spans="1:11" ht="9.9499999999999993" customHeight="1">
      <c r="A82" s="162"/>
      <c r="B82" s="163"/>
      <c r="C82" s="165"/>
      <c r="D82" s="156"/>
      <c r="E82" s="156"/>
      <c r="F82" s="156"/>
      <c r="G82" s="156"/>
      <c r="H82" s="156"/>
      <c r="I82" s="156"/>
      <c r="J82" s="156"/>
      <c r="K82" s="156"/>
    </row>
    <row r="83" spans="1:11" ht="9.9499999999999993" customHeight="1">
      <c r="A83" s="162"/>
      <c r="B83" s="163"/>
      <c r="C83" s="165"/>
      <c r="D83" s="156"/>
      <c r="E83" s="156"/>
      <c r="F83" s="156"/>
      <c r="G83" s="156"/>
      <c r="H83" s="156"/>
      <c r="I83" s="156"/>
      <c r="J83" s="156"/>
      <c r="K83" s="156"/>
    </row>
    <row r="84" spans="1:11" ht="9.9499999999999993" customHeight="1">
      <c r="A84" s="162"/>
      <c r="B84" s="163"/>
      <c r="C84" s="165"/>
      <c r="D84" s="156"/>
      <c r="E84" s="156"/>
      <c r="F84" s="156"/>
      <c r="G84" s="156"/>
      <c r="H84" s="156"/>
      <c r="I84" s="156"/>
      <c r="J84" s="156"/>
      <c r="K84" s="156"/>
    </row>
    <row r="85" spans="1:11" ht="9.9499999999999993" customHeight="1">
      <c r="A85" s="162"/>
      <c r="B85" s="163"/>
      <c r="C85" s="165"/>
      <c r="D85" s="156"/>
      <c r="E85" s="156"/>
      <c r="F85" s="156"/>
      <c r="G85" s="156"/>
      <c r="H85" s="156"/>
      <c r="I85" s="156"/>
      <c r="J85" s="156"/>
      <c r="K85" s="156"/>
    </row>
    <row r="86" spans="1:11" ht="9.9499999999999993" customHeight="1">
      <c r="A86" s="162"/>
      <c r="B86" s="163"/>
      <c r="C86" s="165"/>
      <c r="D86" s="156"/>
      <c r="E86" s="156"/>
      <c r="F86" s="156"/>
      <c r="G86" s="156"/>
      <c r="H86" s="156"/>
      <c r="I86" s="156"/>
      <c r="J86" s="156"/>
      <c r="K86" s="156"/>
    </row>
    <row r="87" spans="1:11" ht="9.9499999999999993" customHeight="1">
      <c r="A87" s="162"/>
      <c r="B87" s="163"/>
      <c r="C87" s="165"/>
      <c r="D87" s="156"/>
      <c r="E87" s="156"/>
      <c r="F87" s="156"/>
      <c r="G87" s="156"/>
      <c r="H87" s="156"/>
      <c r="I87" s="156"/>
      <c r="J87" s="156"/>
      <c r="K87" s="156"/>
    </row>
    <row r="88" spans="1:11" ht="9.9499999999999993" customHeight="1">
      <c r="A88" s="162"/>
      <c r="B88" s="163"/>
      <c r="C88" s="165"/>
      <c r="D88" s="156"/>
      <c r="E88" s="156"/>
      <c r="F88" s="156"/>
      <c r="G88" s="156"/>
      <c r="H88" s="156"/>
      <c r="I88" s="156"/>
      <c r="J88" s="156"/>
      <c r="K88" s="156"/>
    </row>
    <row r="89" spans="1:11" ht="9.9499999999999993" customHeight="1">
      <c r="A89" s="162"/>
      <c r="B89" s="163"/>
      <c r="C89" s="165"/>
      <c r="D89" s="156"/>
      <c r="E89" s="156"/>
      <c r="F89" s="156"/>
      <c r="G89" s="156"/>
      <c r="H89" s="156"/>
      <c r="I89" s="156"/>
      <c r="J89" s="156"/>
      <c r="K89" s="156"/>
    </row>
    <row r="90" spans="1:11" ht="9.9499999999999993" customHeight="1">
      <c r="A90" s="162"/>
      <c r="B90" s="163"/>
      <c r="C90" s="165"/>
      <c r="D90" s="156"/>
      <c r="E90" s="156"/>
      <c r="F90" s="156"/>
      <c r="G90" s="156"/>
      <c r="H90" s="156"/>
      <c r="I90" s="156"/>
      <c r="J90" s="156"/>
      <c r="K90" s="156"/>
    </row>
    <row r="91" spans="1:11" ht="9.9499999999999993" customHeight="1">
      <c r="A91" s="162"/>
      <c r="B91" s="163"/>
      <c r="C91" s="165"/>
      <c r="D91" s="156"/>
      <c r="E91" s="156"/>
      <c r="F91" s="156"/>
      <c r="G91" s="156"/>
      <c r="H91" s="156"/>
      <c r="I91" s="156"/>
      <c r="J91" s="156"/>
      <c r="K91" s="156"/>
    </row>
    <row r="92" spans="1:11" ht="9.9499999999999993" customHeight="1">
      <c r="A92" s="162"/>
      <c r="B92" s="163"/>
      <c r="C92" s="165"/>
      <c r="D92" s="156"/>
      <c r="E92" s="156"/>
      <c r="F92" s="156"/>
      <c r="G92" s="156"/>
      <c r="H92" s="156"/>
      <c r="I92" s="156"/>
      <c r="J92" s="156"/>
      <c r="K92" s="156"/>
    </row>
    <row r="93" spans="1:11" ht="9.9499999999999993" customHeight="1">
      <c r="A93" s="162"/>
      <c r="B93" s="163"/>
      <c r="C93" s="165"/>
      <c r="D93" s="156"/>
      <c r="E93" s="156"/>
      <c r="F93" s="156"/>
      <c r="G93" s="156"/>
      <c r="H93" s="156"/>
      <c r="I93" s="156"/>
      <c r="J93" s="156"/>
      <c r="K93" s="156"/>
    </row>
    <row r="94" spans="1:11" ht="9.9499999999999993" customHeight="1">
      <c r="A94" s="162"/>
      <c r="B94" s="163"/>
      <c r="C94" s="165"/>
      <c r="D94" s="156"/>
      <c r="E94" s="156"/>
      <c r="F94" s="156"/>
      <c r="G94" s="156"/>
      <c r="H94" s="156"/>
      <c r="I94" s="156"/>
      <c r="J94" s="156"/>
      <c r="K94" s="156"/>
    </row>
    <row r="95" spans="1:11" ht="9.9499999999999993" customHeight="1">
      <c r="A95" s="162"/>
      <c r="B95" s="163"/>
      <c r="C95" s="165"/>
      <c r="D95" s="156"/>
      <c r="E95" s="156"/>
      <c r="F95" s="156"/>
      <c r="G95" s="156"/>
      <c r="H95" s="156"/>
      <c r="I95" s="156"/>
      <c r="J95" s="156"/>
      <c r="K95" s="156"/>
    </row>
    <row r="96" spans="1:11" ht="9.9499999999999993" customHeight="1">
      <c r="A96" s="162"/>
      <c r="B96" s="163"/>
      <c r="C96" s="165"/>
      <c r="D96" s="156"/>
      <c r="E96" s="156"/>
      <c r="F96" s="156"/>
      <c r="G96" s="156"/>
      <c r="H96" s="156"/>
      <c r="I96" s="156"/>
      <c r="J96" s="156"/>
      <c r="K96" s="156"/>
    </row>
    <row r="97" spans="1:11" ht="9.9499999999999993" customHeight="1">
      <c r="A97" s="162"/>
      <c r="B97" s="163"/>
      <c r="C97" s="165"/>
      <c r="D97" s="156"/>
      <c r="E97" s="156"/>
      <c r="F97" s="156"/>
      <c r="G97" s="156"/>
      <c r="H97" s="156"/>
      <c r="I97" s="156"/>
      <c r="J97" s="156"/>
      <c r="K97" s="156"/>
    </row>
    <row r="98" spans="1:11" ht="9.9499999999999993" customHeight="1">
      <c r="A98" s="162"/>
      <c r="B98" s="163"/>
      <c r="C98" s="165"/>
      <c r="D98" s="156"/>
      <c r="E98" s="156"/>
      <c r="F98" s="156"/>
      <c r="G98" s="156"/>
      <c r="H98" s="156"/>
      <c r="I98" s="156"/>
      <c r="J98" s="156"/>
      <c r="K98" s="156"/>
    </row>
    <row r="99" spans="1:11" ht="9.9499999999999993" customHeight="1">
      <c r="A99" s="162"/>
      <c r="B99" s="163"/>
      <c r="C99" s="165"/>
      <c r="D99" s="156"/>
      <c r="E99" s="156"/>
      <c r="F99" s="156"/>
      <c r="G99" s="156"/>
      <c r="H99" s="156"/>
      <c r="I99" s="156"/>
      <c r="J99" s="156"/>
      <c r="K99" s="156"/>
    </row>
    <row r="100" spans="1:11" ht="9.9499999999999993" customHeight="1">
      <c r="A100" s="162"/>
      <c r="B100" s="163"/>
      <c r="C100" s="165"/>
      <c r="D100" s="156"/>
      <c r="E100" s="156"/>
      <c r="F100" s="156"/>
      <c r="G100" s="156"/>
      <c r="H100" s="156"/>
      <c r="I100" s="156"/>
      <c r="J100" s="156"/>
      <c r="K100" s="156"/>
    </row>
    <row r="101" spans="1:11" ht="9.9499999999999993" customHeight="1">
      <c r="A101" s="162"/>
      <c r="B101" s="163"/>
      <c r="C101" s="165"/>
      <c r="D101" s="156"/>
      <c r="E101" s="156"/>
      <c r="F101" s="156"/>
      <c r="G101" s="156"/>
      <c r="H101" s="156"/>
      <c r="I101" s="156"/>
      <c r="J101" s="156"/>
      <c r="K101" s="156"/>
    </row>
    <row r="102" spans="1:11" ht="9.9499999999999993" customHeight="1">
      <c r="A102" s="162"/>
      <c r="B102" s="163"/>
      <c r="C102" s="165"/>
      <c r="D102" s="156"/>
      <c r="E102" s="156"/>
      <c r="F102" s="156"/>
      <c r="G102" s="156"/>
      <c r="H102" s="156"/>
      <c r="I102" s="156"/>
      <c r="J102" s="156"/>
      <c r="K102" s="156"/>
    </row>
    <row r="103" spans="1:11" ht="9.9499999999999993" customHeight="1">
      <c r="A103" s="162"/>
      <c r="B103" s="163"/>
      <c r="C103" s="165"/>
      <c r="D103" s="156"/>
      <c r="E103" s="156"/>
      <c r="F103" s="156"/>
      <c r="G103" s="156"/>
      <c r="H103" s="156"/>
      <c r="I103" s="156"/>
      <c r="J103" s="156"/>
      <c r="K103" s="156"/>
    </row>
    <row r="104" spans="1:11" ht="9.9499999999999993" customHeight="1">
      <c r="A104" s="162"/>
      <c r="B104" s="163"/>
      <c r="C104" s="165"/>
      <c r="D104" s="156"/>
      <c r="E104" s="156"/>
      <c r="F104" s="156"/>
      <c r="G104" s="156"/>
      <c r="H104" s="156"/>
      <c r="I104" s="156"/>
      <c r="J104" s="156"/>
      <c r="K104" s="156"/>
    </row>
    <row r="105" spans="1:11" ht="9.9499999999999993" customHeight="1">
      <c r="A105" s="162"/>
      <c r="B105" s="163"/>
      <c r="C105" s="165"/>
      <c r="D105" s="156"/>
      <c r="E105" s="156"/>
      <c r="F105" s="156"/>
      <c r="G105" s="156"/>
      <c r="H105" s="156"/>
      <c r="I105" s="156"/>
      <c r="J105" s="156"/>
      <c r="K105" s="156"/>
    </row>
    <row r="106" spans="1:11" ht="9.9499999999999993" customHeight="1">
      <c r="A106" s="162"/>
      <c r="B106" s="163"/>
      <c r="C106" s="165"/>
      <c r="D106" s="156"/>
      <c r="E106" s="156"/>
      <c r="F106" s="156"/>
      <c r="G106" s="156"/>
      <c r="H106" s="156"/>
      <c r="I106" s="156"/>
      <c r="J106" s="156"/>
      <c r="K106" s="156"/>
    </row>
    <row r="107" spans="1:11" ht="9.9499999999999993" customHeight="1">
      <c r="A107" s="162"/>
      <c r="B107" s="163"/>
      <c r="C107" s="165"/>
      <c r="D107" s="156"/>
      <c r="E107" s="156"/>
      <c r="F107" s="156"/>
      <c r="G107" s="156"/>
      <c r="H107" s="156"/>
      <c r="I107" s="156"/>
      <c r="J107" s="156"/>
      <c r="K107" s="156"/>
    </row>
    <row r="108" spans="1:11" ht="9.9499999999999993" customHeight="1">
      <c r="A108" s="162"/>
      <c r="B108" s="163"/>
      <c r="C108" s="165"/>
      <c r="D108" s="156"/>
      <c r="E108" s="156"/>
      <c r="F108" s="156"/>
      <c r="G108" s="156"/>
      <c r="H108" s="156"/>
      <c r="I108" s="156"/>
      <c r="J108" s="156"/>
      <c r="K108" s="156"/>
    </row>
    <row r="109" spans="1:11" ht="9.9499999999999993" customHeight="1">
      <c r="A109" s="162"/>
      <c r="B109" s="163"/>
      <c r="C109" s="165"/>
      <c r="D109" s="156"/>
      <c r="E109" s="156"/>
      <c r="F109" s="156"/>
      <c r="G109" s="156"/>
      <c r="H109" s="156"/>
      <c r="I109" s="156"/>
      <c r="J109" s="156"/>
      <c r="K109" s="156"/>
    </row>
    <row r="110" spans="1:11" ht="9.9499999999999993" customHeight="1">
      <c r="A110" s="162"/>
      <c r="B110" s="163"/>
      <c r="C110" s="165"/>
      <c r="D110" s="156"/>
      <c r="E110" s="156"/>
      <c r="F110" s="156"/>
      <c r="G110" s="156"/>
      <c r="H110" s="156"/>
      <c r="I110" s="156"/>
      <c r="J110" s="156"/>
      <c r="K110" s="156"/>
    </row>
    <row r="111" spans="1:11" ht="9.9499999999999993" customHeight="1">
      <c r="A111" s="162"/>
      <c r="B111" s="163"/>
      <c r="C111" s="165"/>
      <c r="D111" s="156"/>
      <c r="E111" s="156"/>
      <c r="F111" s="156"/>
      <c r="G111" s="156"/>
      <c r="H111" s="156"/>
      <c r="I111" s="156"/>
      <c r="J111" s="156"/>
      <c r="K111" s="156"/>
    </row>
    <row r="112" spans="1:11" ht="7.5" customHeight="1">
      <c r="A112" s="162"/>
      <c r="B112" s="163"/>
      <c r="C112" s="165"/>
      <c r="D112" s="156"/>
      <c r="E112" s="156"/>
      <c r="F112" s="156"/>
      <c r="G112" s="156"/>
      <c r="H112" s="156"/>
      <c r="I112" s="156"/>
      <c r="J112" s="156"/>
      <c r="K112" s="156"/>
    </row>
    <row r="113" spans="1:11" ht="9.9499999999999993" customHeight="1">
      <c r="A113" s="162"/>
      <c r="B113" s="163"/>
      <c r="C113" s="165"/>
      <c r="D113" s="156"/>
      <c r="E113" s="156"/>
      <c r="F113" s="156"/>
      <c r="G113" s="156"/>
      <c r="H113" s="156"/>
      <c r="I113" s="156"/>
      <c r="J113" s="156"/>
      <c r="K113" s="156"/>
    </row>
    <row r="114" spans="1:11" ht="9.9499999999999993" customHeight="1">
      <c r="A114" s="162"/>
      <c r="B114" s="163"/>
      <c r="C114" s="165"/>
      <c r="D114" s="156"/>
      <c r="E114" s="156"/>
      <c r="F114" s="156"/>
      <c r="G114" s="156"/>
      <c r="H114" s="156"/>
      <c r="I114" s="156"/>
      <c r="J114" s="156"/>
      <c r="K114" s="156"/>
    </row>
    <row r="115" spans="1:11" ht="9.9499999999999993" customHeight="1">
      <c r="A115" s="162"/>
      <c r="B115" s="163"/>
      <c r="C115" s="165"/>
      <c r="D115" s="156"/>
      <c r="E115" s="156"/>
      <c r="F115" s="156"/>
      <c r="G115" s="156"/>
      <c r="H115" s="156"/>
      <c r="I115" s="156"/>
      <c r="J115" s="156"/>
      <c r="K115" s="156"/>
    </row>
    <row r="116" spans="1:11" ht="9.9499999999999993" customHeight="1">
      <c r="A116" s="162"/>
      <c r="B116" s="163"/>
      <c r="C116" s="165"/>
      <c r="D116" s="156"/>
      <c r="E116" s="156"/>
      <c r="F116" s="156"/>
      <c r="G116" s="156"/>
      <c r="H116" s="156"/>
      <c r="I116" s="156"/>
      <c r="J116" s="156"/>
      <c r="K116" s="156"/>
    </row>
    <row r="117" spans="1:11" ht="9.9499999999999993" customHeight="1">
      <c r="A117" s="162"/>
      <c r="B117" s="163"/>
      <c r="C117" s="165"/>
      <c r="D117" s="156"/>
      <c r="E117" s="156"/>
      <c r="F117" s="156"/>
      <c r="G117" s="156"/>
      <c r="H117" s="156"/>
      <c r="I117" s="156"/>
      <c r="J117" s="156"/>
      <c r="K117" s="156"/>
    </row>
    <row r="118" spans="1:11" ht="9.9499999999999993" customHeight="1">
      <c r="A118" s="162"/>
      <c r="B118" s="163"/>
      <c r="C118" s="165"/>
      <c r="D118" s="156"/>
      <c r="E118" s="156"/>
      <c r="F118" s="156"/>
      <c r="G118" s="156"/>
      <c r="H118" s="156"/>
      <c r="I118" s="156"/>
      <c r="J118" s="156"/>
      <c r="K118" s="156"/>
    </row>
    <row r="119" spans="1:11" ht="9.9499999999999993" customHeight="1">
      <c r="A119" s="162"/>
      <c r="B119" s="163"/>
      <c r="C119" s="165"/>
      <c r="D119" s="156"/>
      <c r="E119" s="156"/>
      <c r="F119" s="156"/>
      <c r="G119" s="156"/>
      <c r="H119" s="156"/>
      <c r="I119" s="156"/>
      <c r="J119" s="156"/>
      <c r="K119" s="156"/>
    </row>
    <row r="120" spans="1:11" ht="9.9499999999999993" customHeight="1">
      <c r="A120" s="162"/>
      <c r="B120" s="163"/>
      <c r="C120" s="165"/>
      <c r="D120" s="156"/>
      <c r="E120" s="156"/>
      <c r="F120" s="156"/>
      <c r="G120" s="156"/>
      <c r="H120" s="156"/>
      <c r="I120" s="156"/>
      <c r="J120" s="156"/>
      <c r="K120" s="156"/>
    </row>
    <row r="121" spans="1:11" ht="9.9499999999999993" customHeight="1">
      <c r="A121" s="162"/>
      <c r="B121" s="163"/>
      <c r="C121" s="165"/>
      <c r="D121" s="156"/>
      <c r="E121" s="156"/>
      <c r="F121" s="156"/>
      <c r="G121" s="156"/>
      <c r="H121" s="156"/>
      <c r="I121" s="156"/>
      <c r="J121" s="156"/>
      <c r="K121" s="156"/>
    </row>
    <row r="122" spans="1:11" ht="9.9499999999999993" customHeight="1">
      <c r="A122" s="162"/>
      <c r="B122" s="163"/>
      <c r="C122" s="165"/>
      <c r="D122" s="156"/>
      <c r="E122" s="156"/>
      <c r="F122" s="156"/>
      <c r="G122" s="156"/>
      <c r="H122" s="156"/>
      <c r="I122" s="156"/>
      <c r="J122" s="156"/>
      <c r="K122" s="156"/>
    </row>
    <row r="123" spans="1:11" ht="9.9499999999999993" customHeight="1">
      <c r="A123" s="162"/>
      <c r="B123" s="163"/>
      <c r="C123" s="165"/>
      <c r="D123" s="156"/>
      <c r="E123" s="156"/>
      <c r="F123" s="156"/>
      <c r="G123" s="156"/>
      <c r="H123" s="156"/>
      <c r="I123" s="156"/>
      <c r="J123" s="156"/>
      <c r="K123" s="156"/>
    </row>
    <row r="124" spans="1:11" ht="9.9499999999999993" customHeight="1">
      <c r="A124" s="162"/>
      <c r="B124" s="163"/>
      <c r="C124" s="165"/>
      <c r="D124" s="156"/>
      <c r="E124" s="156"/>
      <c r="F124" s="156"/>
      <c r="G124" s="156"/>
      <c r="H124" s="156"/>
      <c r="I124" s="156"/>
      <c r="J124" s="156"/>
      <c r="K124" s="156"/>
    </row>
    <row r="125" spans="1:11" ht="9.9499999999999993" customHeight="1">
      <c r="A125" s="162"/>
      <c r="B125" s="163"/>
      <c r="C125" s="165"/>
      <c r="D125" s="156"/>
      <c r="E125" s="156"/>
      <c r="F125" s="156"/>
      <c r="G125" s="156"/>
      <c r="H125" s="156"/>
      <c r="I125" s="156"/>
      <c r="J125" s="156"/>
      <c r="K125" s="156"/>
    </row>
    <row r="126" spans="1:11" ht="9.9499999999999993" customHeight="1">
      <c r="A126" s="162"/>
      <c r="B126" s="163"/>
      <c r="C126" s="165"/>
      <c r="D126" s="156"/>
      <c r="E126" s="156"/>
      <c r="F126" s="156"/>
      <c r="G126" s="156"/>
      <c r="H126" s="156"/>
      <c r="I126" s="156"/>
      <c r="J126" s="156"/>
      <c r="K126" s="156"/>
    </row>
    <row r="127" spans="1:11" ht="9.9499999999999993" customHeight="1">
      <c r="A127" s="162"/>
      <c r="B127" s="163"/>
      <c r="C127" s="165"/>
      <c r="D127" s="156"/>
      <c r="E127" s="156"/>
      <c r="F127" s="156"/>
      <c r="G127" s="156"/>
      <c r="H127" s="156"/>
      <c r="I127" s="156"/>
      <c r="J127" s="156"/>
      <c r="K127" s="156"/>
    </row>
    <row r="128" spans="1:11" ht="9.9499999999999993" customHeight="1">
      <c r="A128" s="162"/>
      <c r="B128" s="163"/>
      <c r="C128" s="165"/>
      <c r="D128" s="156"/>
      <c r="E128" s="156"/>
      <c r="F128" s="156"/>
      <c r="G128" s="156"/>
      <c r="H128" s="156"/>
      <c r="I128" s="156"/>
      <c r="J128" s="156"/>
      <c r="K128" s="156"/>
    </row>
    <row r="129" spans="1:11" ht="9.9499999999999993" customHeight="1">
      <c r="A129" s="162"/>
      <c r="B129" s="163"/>
      <c r="C129" s="165"/>
      <c r="D129" s="156"/>
      <c r="E129" s="156"/>
      <c r="F129" s="156"/>
      <c r="G129" s="156"/>
      <c r="H129" s="156"/>
      <c r="I129" s="156"/>
      <c r="J129" s="156"/>
      <c r="K129" s="156"/>
    </row>
    <row r="130" spans="1:11" ht="9.9499999999999993" customHeight="1">
      <c r="A130" s="162"/>
      <c r="B130" s="163"/>
      <c r="C130" s="165"/>
      <c r="D130" s="156"/>
      <c r="E130" s="156"/>
      <c r="F130" s="156"/>
      <c r="G130" s="156"/>
      <c r="H130" s="156"/>
      <c r="I130" s="156"/>
      <c r="J130" s="156"/>
      <c r="K130" s="156"/>
    </row>
    <row r="131" spans="1:11" ht="9.9499999999999993" customHeight="1">
      <c r="A131" s="162"/>
      <c r="B131" s="163"/>
      <c r="C131" s="165"/>
      <c r="D131" s="156"/>
      <c r="E131" s="156"/>
      <c r="F131" s="156"/>
      <c r="G131" s="156"/>
      <c r="H131" s="156"/>
      <c r="I131" s="156"/>
      <c r="J131" s="156"/>
      <c r="K131" s="156"/>
    </row>
    <row r="132" spans="1:11" ht="9.9499999999999993" customHeight="1">
      <c r="A132" s="162"/>
      <c r="B132" s="163"/>
      <c r="C132" s="165"/>
      <c r="D132" s="156"/>
      <c r="E132" s="156"/>
      <c r="F132" s="156"/>
      <c r="G132" s="156"/>
      <c r="H132" s="156"/>
      <c r="I132" s="156"/>
      <c r="J132" s="156"/>
      <c r="K132" s="156"/>
    </row>
    <row r="133" spans="1:11" ht="9.9499999999999993" customHeight="1">
      <c r="A133" s="166" t="s">
        <v>87</v>
      </c>
      <c r="B133" s="163" t="s">
        <v>143</v>
      </c>
      <c r="C133" s="165" t="s">
        <v>56</v>
      </c>
      <c r="D133" s="156">
        <f>$U19/$U$15*D$17</f>
        <v>3.4293380992091643E-2</v>
      </c>
      <c r="E133" s="156">
        <f t="shared" ref="E133:G133" si="5">$U19/$U$15*E$17</f>
        <v>4.681786715002304E-4</v>
      </c>
      <c r="F133" s="156">
        <f t="shared" si="5"/>
        <v>1.4674797321296709</v>
      </c>
      <c r="G133" s="156">
        <f t="shared" si="5"/>
        <v>15.541579329345774</v>
      </c>
      <c r="H133" s="156">
        <f>$V19/$V$15*H$17</f>
        <v>3.0721790671777823E-2</v>
      </c>
      <c r="I133" s="156">
        <f t="shared" ref="I133:K133" si="6">$V19/$V$15*I$17</f>
        <v>4.1941875448612144E-4</v>
      </c>
      <c r="J133" s="156">
        <f t="shared" si="6"/>
        <v>1.2863419449869882</v>
      </c>
      <c r="K133" s="156">
        <f t="shared" si="6"/>
        <v>13.963673014391524</v>
      </c>
    </row>
    <row r="134" spans="1:11" ht="9.9499999999999993" customHeight="1">
      <c r="A134" s="166"/>
      <c r="B134" s="163"/>
      <c r="C134" s="165"/>
      <c r="D134" s="156"/>
      <c r="E134" s="156"/>
      <c r="F134" s="156"/>
      <c r="G134" s="156"/>
      <c r="H134" s="156"/>
      <c r="I134" s="156"/>
      <c r="J134" s="156"/>
      <c r="K134" s="156"/>
    </row>
    <row r="135" spans="1:11" ht="9.9499999999999993" customHeight="1">
      <c r="A135" s="166"/>
      <c r="B135" s="163"/>
      <c r="C135" s="165"/>
      <c r="D135" s="156"/>
      <c r="E135" s="156"/>
      <c r="F135" s="156"/>
      <c r="G135" s="156"/>
      <c r="H135" s="156"/>
      <c r="I135" s="156"/>
      <c r="J135" s="156"/>
      <c r="K135" s="156"/>
    </row>
    <row r="136" spans="1:11" ht="9.9499999999999993" customHeight="1">
      <c r="A136" s="166"/>
      <c r="B136" s="163"/>
      <c r="C136" s="165"/>
      <c r="D136" s="156"/>
      <c r="E136" s="156"/>
      <c r="F136" s="156"/>
      <c r="G136" s="156"/>
      <c r="H136" s="156"/>
      <c r="I136" s="156"/>
      <c r="J136" s="156"/>
      <c r="K136" s="156"/>
    </row>
    <row r="137" spans="1:11" ht="9.9499999999999993" customHeight="1">
      <c r="A137" s="166"/>
      <c r="B137" s="163"/>
      <c r="C137" s="165"/>
      <c r="D137" s="156"/>
      <c r="E137" s="156"/>
      <c r="F137" s="156"/>
      <c r="G137" s="156"/>
      <c r="H137" s="156"/>
      <c r="I137" s="156"/>
      <c r="J137" s="156"/>
      <c r="K137" s="156"/>
    </row>
    <row r="138" spans="1:11" ht="9.9499999999999993" customHeight="1">
      <c r="A138" s="166"/>
      <c r="B138" s="163"/>
      <c r="C138" s="165"/>
      <c r="D138" s="156"/>
      <c r="E138" s="156"/>
      <c r="F138" s="156"/>
      <c r="G138" s="156"/>
      <c r="H138" s="156"/>
      <c r="I138" s="156"/>
      <c r="J138" s="156"/>
      <c r="K138" s="156"/>
    </row>
    <row r="139" spans="1:11" ht="9.9499999999999993" customHeight="1">
      <c r="A139" s="166"/>
      <c r="B139" s="163"/>
      <c r="C139" s="165"/>
      <c r="D139" s="156"/>
      <c r="E139" s="156"/>
      <c r="F139" s="156"/>
      <c r="G139" s="156"/>
      <c r="H139" s="156"/>
      <c r="I139" s="156"/>
      <c r="J139" s="156"/>
      <c r="K139" s="156"/>
    </row>
    <row r="140" spans="1:11" ht="9.9499999999999993" customHeight="1">
      <c r="A140" s="166"/>
      <c r="B140" s="163"/>
      <c r="C140" s="165"/>
      <c r="D140" s="156"/>
      <c r="E140" s="156"/>
      <c r="F140" s="156"/>
      <c r="G140" s="156"/>
      <c r="H140" s="156"/>
      <c r="I140" s="156"/>
      <c r="J140" s="156"/>
      <c r="K140" s="156"/>
    </row>
    <row r="141" spans="1:11" ht="9.9499999999999993" customHeight="1">
      <c r="A141" s="166"/>
      <c r="B141" s="163"/>
      <c r="C141" s="165"/>
      <c r="D141" s="156"/>
      <c r="E141" s="156"/>
      <c r="F141" s="156"/>
      <c r="G141" s="156"/>
      <c r="H141" s="156"/>
      <c r="I141" s="156"/>
      <c r="J141" s="156"/>
      <c r="K141" s="156"/>
    </row>
    <row r="142" spans="1:11" ht="9.9499999999999993" customHeight="1">
      <c r="A142" s="166"/>
      <c r="B142" s="163"/>
      <c r="C142" s="165"/>
      <c r="D142" s="156"/>
      <c r="E142" s="156"/>
      <c r="F142" s="156"/>
      <c r="G142" s="156"/>
      <c r="H142" s="156"/>
      <c r="I142" s="156"/>
      <c r="J142" s="156"/>
      <c r="K142" s="156"/>
    </row>
    <row r="143" spans="1:11" ht="9.9499999999999993" customHeight="1">
      <c r="A143" s="166"/>
      <c r="B143" s="163"/>
      <c r="C143" s="165"/>
      <c r="D143" s="156"/>
      <c r="E143" s="156"/>
      <c r="F143" s="156"/>
      <c r="G143" s="156"/>
      <c r="H143" s="156"/>
      <c r="I143" s="156"/>
      <c r="J143" s="156"/>
      <c r="K143" s="156"/>
    </row>
    <row r="144" spans="1:11" ht="9.9499999999999993" customHeight="1">
      <c r="A144" s="166"/>
      <c r="B144" s="163"/>
      <c r="C144" s="165"/>
      <c r="D144" s="156"/>
      <c r="E144" s="156"/>
      <c r="F144" s="156"/>
      <c r="G144" s="156"/>
      <c r="H144" s="156"/>
      <c r="I144" s="156"/>
      <c r="J144" s="156"/>
      <c r="K144" s="156"/>
    </row>
    <row r="145" spans="1:11" ht="9.9499999999999993" customHeight="1">
      <c r="A145" s="166"/>
      <c r="B145" s="163"/>
      <c r="C145" s="165"/>
      <c r="D145" s="156"/>
      <c r="E145" s="156"/>
      <c r="F145" s="156"/>
      <c r="G145" s="156"/>
      <c r="H145" s="156"/>
      <c r="I145" s="156"/>
      <c r="J145" s="156"/>
      <c r="K145" s="156"/>
    </row>
    <row r="146" spans="1:11" ht="9.9499999999999993" customHeight="1">
      <c r="A146" s="166"/>
      <c r="B146" s="163"/>
      <c r="C146" s="165"/>
      <c r="D146" s="156"/>
      <c r="E146" s="156"/>
      <c r="F146" s="156"/>
      <c r="G146" s="156"/>
      <c r="H146" s="156"/>
      <c r="I146" s="156"/>
      <c r="J146" s="156"/>
      <c r="K146" s="156"/>
    </row>
    <row r="147" spans="1:11" ht="9.9499999999999993" customHeight="1">
      <c r="A147" s="166"/>
      <c r="B147" s="163"/>
      <c r="C147" s="165"/>
      <c r="D147" s="156"/>
      <c r="E147" s="156"/>
      <c r="F147" s="156"/>
      <c r="G147" s="156"/>
      <c r="H147" s="156"/>
      <c r="I147" s="156"/>
      <c r="J147" s="156"/>
      <c r="K147" s="156"/>
    </row>
    <row r="148" spans="1:11" ht="9.9499999999999993" customHeight="1">
      <c r="A148" s="166"/>
      <c r="B148" s="163"/>
      <c r="C148" s="165"/>
      <c r="D148" s="156"/>
      <c r="E148" s="156"/>
      <c r="F148" s="156"/>
      <c r="G148" s="156"/>
      <c r="H148" s="156"/>
      <c r="I148" s="156"/>
      <c r="J148" s="156"/>
      <c r="K148" s="156"/>
    </row>
    <row r="149" spans="1:11" ht="9.9499999999999993" customHeight="1">
      <c r="A149" s="166"/>
      <c r="B149" s="163"/>
      <c r="C149" s="165"/>
      <c r="D149" s="156"/>
      <c r="E149" s="156"/>
      <c r="F149" s="156"/>
      <c r="G149" s="156"/>
      <c r="H149" s="156"/>
      <c r="I149" s="156"/>
      <c r="J149" s="156"/>
      <c r="K149" s="156"/>
    </row>
    <row r="150" spans="1:11" ht="9.9499999999999993" customHeight="1">
      <c r="A150" s="166"/>
      <c r="B150" s="163"/>
      <c r="C150" s="165"/>
      <c r="D150" s="156"/>
      <c r="E150" s="156"/>
      <c r="F150" s="156"/>
      <c r="G150" s="156"/>
      <c r="H150" s="156"/>
      <c r="I150" s="156"/>
      <c r="J150" s="156"/>
      <c r="K150" s="156"/>
    </row>
    <row r="151" spans="1:11" ht="9.9499999999999993" customHeight="1">
      <c r="A151" s="166"/>
      <c r="B151" s="163"/>
      <c r="C151" s="165"/>
      <c r="D151" s="156"/>
      <c r="E151" s="156"/>
      <c r="F151" s="156"/>
      <c r="G151" s="156"/>
      <c r="H151" s="156"/>
      <c r="I151" s="156"/>
      <c r="J151" s="156"/>
      <c r="K151" s="156"/>
    </row>
    <row r="152" spans="1:11" ht="9.9499999999999993" customHeight="1">
      <c r="A152" s="166"/>
      <c r="B152" s="163"/>
      <c r="C152" s="165"/>
      <c r="D152" s="156"/>
      <c r="E152" s="156"/>
      <c r="F152" s="156"/>
      <c r="G152" s="156"/>
      <c r="H152" s="156"/>
      <c r="I152" s="156"/>
      <c r="J152" s="156"/>
      <c r="K152" s="156"/>
    </row>
    <row r="153" spans="1:11" ht="9.9499999999999993" customHeight="1">
      <c r="A153" s="166"/>
      <c r="B153" s="163"/>
      <c r="C153" s="165"/>
      <c r="D153" s="156"/>
      <c r="E153" s="156"/>
      <c r="F153" s="156"/>
      <c r="G153" s="156"/>
      <c r="H153" s="156"/>
      <c r="I153" s="156"/>
      <c r="J153" s="156"/>
      <c r="K153" s="156"/>
    </row>
    <row r="154" spans="1:11" ht="9.9499999999999993" customHeight="1">
      <c r="A154" s="166"/>
      <c r="B154" s="163"/>
      <c r="C154" s="165"/>
      <c r="D154" s="156"/>
      <c r="E154" s="156"/>
      <c r="F154" s="156"/>
      <c r="G154" s="156"/>
      <c r="H154" s="156"/>
      <c r="I154" s="156"/>
      <c r="J154" s="156"/>
      <c r="K154" s="156"/>
    </row>
    <row r="155" spans="1:11" ht="9.9499999999999993" customHeight="1">
      <c r="A155" s="166"/>
      <c r="B155" s="163"/>
      <c r="C155" s="165"/>
      <c r="D155" s="156"/>
      <c r="E155" s="156"/>
      <c r="F155" s="156"/>
      <c r="G155" s="156"/>
      <c r="H155" s="156"/>
      <c r="I155" s="156"/>
      <c r="J155" s="156"/>
      <c r="K155" s="156"/>
    </row>
    <row r="156" spans="1:11" ht="9.9499999999999993" customHeight="1">
      <c r="A156" s="166"/>
      <c r="B156" s="163"/>
      <c r="C156" s="165"/>
      <c r="D156" s="156"/>
      <c r="E156" s="156"/>
      <c r="F156" s="156"/>
      <c r="G156" s="156"/>
      <c r="H156" s="156"/>
      <c r="I156" s="156"/>
      <c r="J156" s="156"/>
      <c r="K156" s="156"/>
    </row>
    <row r="157" spans="1:11" ht="9.9499999999999993" customHeight="1">
      <c r="A157" s="166"/>
      <c r="B157" s="163"/>
      <c r="C157" s="165"/>
      <c r="D157" s="156"/>
      <c r="E157" s="156"/>
      <c r="F157" s="156"/>
      <c r="G157" s="156"/>
      <c r="H157" s="156"/>
      <c r="I157" s="156"/>
      <c r="J157" s="156"/>
      <c r="K157" s="156"/>
    </row>
    <row r="158" spans="1:11" ht="9.9499999999999993" customHeight="1">
      <c r="A158" s="166"/>
      <c r="B158" s="163"/>
      <c r="C158" s="165"/>
      <c r="D158" s="156"/>
      <c r="E158" s="156"/>
      <c r="F158" s="156"/>
      <c r="G158" s="156"/>
      <c r="H158" s="156"/>
      <c r="I158" s="156"/>
      <c r="J158" s="156"/>
      <c r="K158" s="156"/>
    </row>
    <row r="159" spans="1:11" ht="9.9499999999999993" customHeight="1">
      <c r="A159" s="166"/>
      <c r="B159" s="163"/>
      <c r="C159" s="165"/>
      <c r="D159" s="156"/>
      <c r="E159" s="156"/>
      <c r="F159" s="156"/>
      <c r="G159" s="156"/>
      <c r="H159" s="156"/>
      <c r="I159" s="156"/>
      <c r="J159" s="156"/>
      <c r="K159" s="156"/>
    </row>
    <row r="160" spans="1:11" ht="9.9499999999999993" customHeight="1">
      <c r="A160" s="166"/>
      <c r="B160" s="163"/>
      <c r="C160" s="165"/>
      <c r="D160" s="156"/>
      <c r="E160" s="156"/>
      <c r="F160" s="156"/>
      <c r="G160" s="156"/>
      <c r="H160" s="156"/>
      <c r="I160" s="156"/>
      <c r="J160" s="156"/>
      <c r="K160" s="156"/>
    </row>
    <row r="161" spans="1:11" ht="9.9499999999999993" customHeight="1">
      <c r="A161" s="166"/>
      <c r="B161" s="163"/>
      <c r="C161" s="165"/>
      <c r="D161" s="156"/>
      <c r="E161" s="156"/>
      <c r="F161" s="156"/>
      <c r="G161" s="156"/>
      <c r="H161" s="156"/>
      <c r="I161" s="156"/>
      <c r="J161" s="156"/>
      <c r="K161" s="156"/>
    </row>
    <row r="162" spans="1:11" ht="9.9499999999999993" customHeight="1">
      <c r="A162" s="166"/>
      <c r="B162" s="163"/>
      <c r="C162" s="165"/>
      <c r="D162" s="156"/>
      <c r="E162" s="156"/>
      <c r="F162" s="156"/>
      <c r="G162" s="156"/>
      <c r="H162" s="156"/>
      <c r="I162" s="156"/>
      <c r="J162" s="156"/>
      <c r="K162" s="156"/>
    </row>
    <row r="163" spans="1:11" ht="9.9499999999999993" customHeight="1">
      <c r="A163" s="166"/>
      <c r="B163" s="163"/>
      <c r="C163" s="165"/>
      <c r="D163" s="156"/>
      <c r="E163" s="156"/>
      <c r="F163" s="156"/>
      <c r="G163" s="156"/>
      <c r="H163" s="156"/>
      <c r="I163" s="156"/>
      <c r="J163" s="156"/>
      <c r="K163" s="156"/>
    </row>
    <row r="164" spans="1:11" ht="9.9499999999999993" customHeight="1">
      <c r="A164" s="166"/>
      <c r="B164" s="163"/>
      <c r="C164" s="165"/>
      <c r="D164" s="156"/>
      <c r="E164" s="156"/>
      <c r="F164" s="156"/>
      <c r="G164" s="156"/>
      <c r="H164" s="156"/>
      <c r="I164" s="156"/>
      <c r="J164" s="156"/>
      <c r="K164" s="156"/>
    </row>
    <row r="165" spans="1:11" ht="9.9499999999999993" customHeight="1">
      <c r="A165" s="166"/>
      <c r="B165" s="163"/>
      <c r="C165" s="165"/>
      <c r="D165" s="156"/>
      <c r="E165" s="156"/>
      <c r="F165" s="156"/>
      <c r="G165" s="156"/>
      <c r="H165" s="156"/>
      <c r="I165" s="156"/>
      <c r="J165" s="156"/>
      <c r="K165" s="156"/>
    </row>
    <row r="166" spans="1:11" ht="9.9499999999999993" customHeight="1">
      <c r="A166" s="166"/>
      <c r="B166" s="163"/>
      <c r="C166" s="165"/>
      <c r="D166" s="156"/>
      <c r="E166" s="156"/>
      <c r="F166" s="156"/>
      <c r="G166" s="156"/>
      <c r="H166" s="156"/>
      <c r="I166" s="156"/>
      <c r="J166" s="156"/>
      <c r="K166" s="156"/>
    </row>
    <row r="167" spans="1:11" ht="9.9499999999999993" customHeight="1">
      <c r="A167" s="166"/>
      <c r="B167" s="163"/>
      <c r="C167" s="165"/>
      <c r="D167" s="156"/>
      <c r="E167" s="156"/>
      <c r="F167" s="156"/>
      <c r="G167" s="156"/>
      <c r="H167" s="156"/>
      <c r="I167" s="156"/>
      <c r="J167" s="156"/>
      <c r="K167" s="156"/>
    </row>
    <row r="168" spans="1:11" ht="9.9499999999999993" customHeight="1">
      <c r="A168" s="166"/>
      <c r="B168" s="163"/>
      <c r="C168" s="165"/>
      <c r="D168" s="156"/>
      <c r="E168" s="156"/>
      <c r="F168" s="156"/>
      <c r="G168" s="156"/>
      <c r="H168" s="156"/>
      <c r="I168" s="156"/>
      <c r="J168" s="156"/>
      <c r="K168" s="156"/>
    </row>
    <row r="169" spans="1:11" ht="9.9499999999999993" customHeight="1">
      <c r="A169" s="166"/>
      <c r="B169" s="163"/>
      <c r="C169" s="165"/>
      <c r="D169" s="156"/>
      <c r="E169" s="156"/>
      <c r="F169" s="156"/>
      <c r="G169" s="156"/>
      <c r="H169" s="156"/>
      <c r="I169" s="156"/>
      <c r="J169" s="156"/>
      <c r="K169" s="156"/>
    </row>
    <row r="170" spans="1:11" ht="9.9499999999999993" customHeight="1">
      <c r="A170" s="166"/>
      <c r="B170" s="163"/>
      <c r="C170" s="165"/>
      <c r="D170" s="156"/>
      <c r="E170" s="156"/>
      <c r="F170" s="156"/>
      <c r="G170" s="156"/>
      <c r="H170" s="156"/>
      <c r="I170" s="156"/>
      <c r="J170" s="156"/>
      <c r="K170" s="156"/>
    </row>
    <row r="171" spans="1:11" ht="9.9499999999999993" customHeight="1">
      <c r="A171" s="166"/>
      <c r="B171" s="163"/>
      <c r="C171" s="165"/>
      <c r="D171" s="156"/>
      <c r="E171" s="156"/>
      <c r="F171" s="156"/>
      <c r="G171" s="156"/>
      <c r="H171" s="156"/>
      <c r="I171" s="156"/>
      <c r="J171" s="156"/>
      <c r="K171" s="156"/>
    </row>
    <row r="172" spans="1:11" ht="9.9499999999999993" customHeight="1">
      <c r="A172" s="166"/>
      <c r="B172" s="163"/>
      <c r="C172" s="165"/>
      <c r="D172" s="156"/>
      <c r="E172" s="156"/>
      <c r="F172" s="156"/>
      <c r="G172" s="156"/>
      <c r="H172" s="156"/>
      <c r="I172" s="156"/>
      <c r="J172" s="156"/>
      <c r="K172" s="156"/>
    </row>
    <row r="173" spans="1:11" ht="9.9499999999999993" customHeight="1">
      <c r="A173" s="166"/>
      <c r="B173" s="163"/>
      <c r="C173" s="165"/>
      <c r="D173" s="156"/>
      <c r="E173" s="156"/>
      <c r="F173" s="156"/>
      <c r="G173" s="156"/>
      <c r="H173" s="156"/>
      <c r="I173" s="156"/>
      <c r="J173" s="156"/>
      <c r="K173" s="156"/>
    </row>
    <row r="174" spans="1:11" ht="9.9499999999999993" customHeight="1">
      <c r="A174" s="166"/>
      <c r="B174" s="163"/>
      <c r="C174" s="165"/>
      <c r="D174" s="156"/>
      <c r="E174" s="156"/>
      <c r="F174" s="156"/>
      <c r="G174" s="156"/>
      <c r="H174" s="156"/>
      <c r="I174" s="156"/>
      <c r="J174" s="156"/>
      <c r="K174" s="156"/>
    </row>
    <row r="175" spans="1:11" ht="9.9499999999999993" customHeight="1">
      <c r="A175" s="166"/>
      <c r="B175" s="163"/>
      <c r="C175" s="165"/>
      <c r="D175" s="156"/>
      <c r="E175" s="156"/>
      <c r="F175" s="156"/>
      <c r="G175" s="156"/>
      <c r="H175" s="156"/>
      <c r="I175" s="156"/>
      <c r="J175" s="156"/>
      <c r="K175" s="156"/>
    </row>
    <row r="176" spans="1:11" ht="9.9499999999999993" customHeight="1">
      <c r="A176" s="166"/>
      <c r="B176" s="163"/>
      <c r="C176" s="165"/>
      <c r="D176" s="156"/>
      <c r="E176" s="156"/>
      <c r="F176" s="156"/>
      <c r="G176" s="156"/>
      <c r="H176" s="156"/>
      <c r="I176" s="156"/>
      <c r="J176" s="156"/>
      <c r="K176" s="156"/>
    </row>
    <row r="177" spans="1:11" ht="9.9499999999999993" customHeight="1">
      <c r="A177" s="166"/>
      <c r="B177" s="163"/>
      <c r="C177" s="165"/>
      <c r="D177" s="156"/>
      <c r="E177" s="156"/>
      <c r="F177" s="156"/>
      <c r="G177" s="156"/>
      <c r="H177" s="156"/>
      <c r="I177" s="156"/>
      <c r="J177" s="156"/>
      <c r="K177" s="156"/>
    </row>
    <row r="178" spans="1:11" ht="9.9499999999999993" customHeight="1">
      <c r="A178" s="166"/>
      <c r="B178" s="163"/>
      <c r="C178" s="165"/>
      <c r="D178" s="156"/>
      <c r="E178" s="156"/>
      <c r="F178" s="156"/>
      <c r="G178" s="156"/>
      <c r="H178" s="156"/>
      <c r="I178" s="156"/>
      <c r="J178" s="156"/>
      <c r="K178" s="156"/>
    </row>
    <row r="179" spans="1:11" ht="9.9499999999999993" customHeight="1">
      <c r="A179" s="166"/>
      <c r="B179" s="163"/>
      <c r="C179" s="165"/>
      <c r="D179" s="156"/>
      <c r="E179" s="156"/>
      <c r="F179" s="156"/>
      <c r="G179" s="156"/>
      <c r="H179" s="156"/>
      <c r="I179" s="156"/>
      <c r="J179" s="156"/>
      <c r="K179" s="156"/>
    </row>
    <row r="180" spans="1:11" ht="9.9499999999999993" customHeight="1">
      <c r="A180" s="166"/>
      <c r="B180" s="163"/>
      <c r="C180" s="165"/>
      <c r="D180" s="156"/>
      <c r="E180" s="156"/>
      <c r="F180" s="156"/>
      <c r="G180" s="156"/>
      <c r="H180" s="156"/>
      <c r="I180" s="156"/>
      <c r="J180" s="156"/>
      <c r="K180" s="156"/>
    </row>
    <row r="181" spans="1:11" ht="9.9499999999999993" customHeight="1">
      <c r="A181" s="166"/>
      <c r="B181" s="163"/>
      <c r="C181" s="165"/>
      <c r="D181" s="156"/>
      <c r="E181" s="156"/>
      <c r="F181" s="156"/>
      <c r="G181" s="156"/>
      <c r="H181" s="156"/>
      <c r="I181" s="156"/>
      <c r="J181" s="156"/>
      <c r="K181" s="156"/>
    </row>
    <row r="182" spans="1:11" ht="9.9499999999999993" customHeight="1">
      <c r="A182" s="166"/>
      <c r="B182" s="163"/>
      <c r="C182" s="165"/>
      <c r="D182" s="156"/>
      <c r="E182" s="156"/>
      <c r="F182" s="156"/>
      <c r="G182" s="156"/>
      <c r="H182" s="156"/>
      <c r="I182" s="156"/>
      <c r="J182" s="156"/>
      <c r="K182" s="156"/>
    </row>
    <row r="183" spans="1:11" ht="9.9499999999999993" customHeight="1">
      <c r="A183" s="166"/>
      <c r="B183" s="163"/>
      <c r="C183" s="165"/>
      <c r="D183" s="156"/>
      <c r="E183" s="156"/>
      <c r="F183" s="156"/>
      <c r="G183" s="156"/>
      <c r="H183" s="156"/>
      <c r="I183" s="156"/>
      <c r="J183" s="156"/>
      <c r="K183" s="156"/>
    </row>
    <row r="184" spans="1:11" ht="9.9499999999999993" customHeight="1">
      <c r="A184" s="166"/>
      <c r="B184" s="163"/>
      <c r="C184" s="165"/>
      <c r="D184" s="156"/>
      <c r="E184" s="156"/>
      <c r="F184" s="156"/>
      <c r="G184" s="156"/>
      <c r="H184" s="156"/>
      <c r="I184" s="156"/>
      <c r="J184" s="156"/>
      <c r="K184" s="156"/>
    </row>
    <row r="185" spans="1:11" ht="9.9499999999999993" customHeight="1">
      <c r="A185" s="166"/>
      <c r="B185" s="163"/>
      <c r="C185" s="165"/>
      <c r="D185" s="156"/>
      <c r="E185" s="156"/>
      <c r="F185" s="156"/>
      <c r="G185" s="156"/>
      <c r="H185" s="156"/>
      <c r="I185" s="156"/>
      <c r="J185" s="156"/>
      <c r="K185" s="156"/>
    </row>
    <row r="186" spans="1:11" ht="9.9499999999999993" customHeight="1">
      <c r="A186" s="166"/>
      <c r="B186" s="163"/>
      <c r="C186" s="165"/>
      <c r="D186" s="156"/>
      <c r="E186" s="156"/>
      <c r="F186" s="156"/>
      <c r="G186" s="156"/>
      <c r="H186" s="156"/>
      <c r="I186" s="156"/>
      <c r="J186" s="156"/>
      <c r="K186" s="156"/>
    </row>
    <row r="187" spans="1:11" ht="9.9499999999999993" customHeight="1">
      <c r="A187" s="166"/>
      <c r="B187" s="163"/>
      <c r="C187" s="165"/>
      <c r="D187" s="156"/>
      <c r="E187" s="156"/>
      <c r="F187" s="156"/>
      <c r="G187" s="156"/>
      <c r="H187" s="156"/>
      <c r="I187" s="156"/>
      <c r="J187" s="156"/>
      <c r="K187" s="156"/>
    </row>
    <row r="188" spans="1:11" ht="9.9499999999999993" customHeight="1">
      <c r="A188" s="166"/>
      <c r="B188" s="163"/>
      <c r="C188" s="165"/>
      <c r="D188" s="156"/>
      <c r="E188" s="156"/>
      <c r="F188" s="156"/>
      <c r="G188" s="156"/>
      <c r="H188" s="156"/>
      <c r="I188" s="156"/>
      <c r="J188" s="156"/>
      <c r="K188" s="156"/>
    </row>
    <row r="189" spans="1:11" ht="9.9499999999999993" customHeight="1">
      <c r="A189" s="166" t="s">
        <v>57</v>
      </c>
      <c r="B189" s="163" t="s">
        <v>144</v>
      </c>
      <c r="C189" s="165" t="s">
        <v>56</v>
      </c>
      <c r="D189" s="156">
        <f>$U20/$U$15*D$17</f>
        <v>1.908265325614159E-3</v>
      </c>
      <c r="E189" s="156">
        <f t="shared" ref="E189:G189" si="7">$U20/$U$15*E$17</f>
        <v>2.6051940612738636E-5</v>
      </c>
      <c r="F189" s="156">
        <f t="shared" si="7"/>
        <v>8.1658343617690782E-2</v>
      </c>
      <c r="G189" s="156">
        <f t="shared" si="7"/>
        <v>0.86481577731608228</v>
      </c>
      <c r="H189" s="156">
        <f>$V20/$V$15*H$17</f>
        <v>2.7195889876831989E-3</v>
      </c>
      <c r="I189" s="156">
        <f t="shared" ref="I189:K189" si="8">$V20/$V$15*I$17</f>
        <v>3.7128259811238781E-5</v>
      </c>
      <c r="J189" s="156">
        <f t="shared" si="8"/>
        <v>0.11387101179604379</v>
      </c>
      <c r="K189" s="156">
        <f t="shared" si="8"/>
        <v>1.2361080043564618</v>
      </c>
    </row>
    <row r="190" spans="1:11" ht="9.9499999999999993" customHeight="1">
      <c r="A190" s="166"/>
      <c r="B190" s="163"/>
      <c r="C190" s="165"/>
      <c r="D190" s="156"/>
      <c r="E190" s="156"/>
      <c r="F190" s="156"/>
      <c r="G190" s="156"/>
      <c r="H190" s="156"/>
      <c r="I190" s="156"/>
      <c r="J190" s="156"/>
      <c r="K190" s="156"/>
    </row>
    <row r="191" spans="1:11" ht="9.9499999999999993" customHeight="1">
      <c r="A191" s="166"/>
      <c r="B191" s="163"/>
      <c r="C191" s="165"/>
      <c r="D191" s="156"/>
      <c r="E191" s="156"/>
      <c r="F191" s="156"/>
      <c r="G191" s="156"/>
      <c r="H191" s="156"/>
      <c r="I191" s="156"/>
      <c r="J191" s="156"/>
      <c r="K191" s="156"/>
    </row>
    <row r="192" spans="1:11" ht="9.9499999999999993" customHeight="1">
      <c r="A192" s="166"/>
      <c r="B192" s="163"/>
      <c r="C192" s="165"/>
      <c r="D192" s="156"/>
      <c r="E192" s="156"/>
      <c r="F192" s="156"/>
      <c r="G192" s="156"/>
      <c r="H192" s="156"/>
      <c r="I192" s="156"/>
      <c r="J192" s="156"/>
      <c r="K192" s="156"/>
    </row>
    <row r="193" spans="1:11" ht="9.9499999999999993" customHeight="1">
      <c r="A193" s="166"/>
      <c r="B193" s="163"/>
      <c r="C193" s="165"/>
      <c r="D193" s="156"/>
      <c r="E193" s="156"/>
      <c r="F193" s="156"/>
      <c r="G193" s="156"/>
      <c r="H193" s="156"/>
      <c r="I193" s="156"/>
      <c r="J193" s="156"/>
      <c r="K193" s="156"/>
    </row>
    <row r="194" spans="1:11" ht="9.9499999999999993" customHeight="1">
      <c r="A194" s="166"/>
      <c r="B194" s="163"/>
      <c r="C194" s="165"/>
      <c r="D194" s="156"/>
      <c r="E194" s="156"/>
      <c r="F194" s="156"/>
      <c r="G194" s="156"/>
      <c r="H194" s="156"/>
      <c r="I194" s="156"/>
      <c r="J194" s="156"/>
      <c r="K194" s="156"/>
    </row>
    <row r="195" spans="1:11" ht="9.9499999999999993" customHeight="1">
      <c r="A195" s="166"/>
      <c r="B195" s="163"/>
      <c r="C195" s="165"/>
      <c r="D195" s="156"/>
      <c r="E195" s="156"/>
      <c r="F195" s="156"/>
      <c r="G195" s="156"/>
      <c r="H195" s="156"/>
      <c r="I195" s="156"/>
      <c r="J195" s="156"/>
      <c r="K195" s="156"/>
    </row>
    <row r="196" spans="1:11" ht="9.9499999999999993" customHeight="1">
      <c r="A196" s="166"/>
      <c r="B196" s="163"/>
      <c r="C196" s="165"/>
      <c r="D196" s="156"/>
      <c r="E196" s="156"/>
      <c r="F196" s="156"/>
      <c r="G196" s="156"/>
      <c r="H196" s="156"/>
      <c r="I196" s="156"/>
      <c r="J196" s="156"/>
      <c r="K196" s="156"/>
    </row>
    <row r="197" spans="1:11" ht="9.9499999999999993" customHeight="1">
      <c r="A197" s="166"/>
      <c r="B197" s="163"/>
      <c r="C197" s="165"/>
      <c r="D197" s="156"/>
      <c r="E197" s="156"/>
      <c r="F197" s="156"/>
      <c r="G197" s="156"/>
      <c r="H197" s="156"/>
      <c r="I197" s="156"/>
      <c r="J197" s="156"/>
      <c r="K197" s="156"/>
    </row>
    <row r="198" spans="1:11" ht="9.9499999999999993" customHeight="1">
      <c r="A198" s="166"/>
      <c r="B198" s="163"/>
      <c r="C198" s="165"/>
      <c r="D198" s="156"/>
      <c r="E198" s="156"/>
      <c r="F198" s="156"/>
      <c r="G198" s="156"/>
      <c r="H198" s="156"/>
      <c r="I198" s="156"/>
      <c r="J198" s="156"/>
      <c r="K198" s="156"/>
    </row>
    <row r="199" spans="1:11" ht="9.9499999999999993" customHeight="1">
      <c r="A199" s="166"/>
      <c r="B199" s="163"/>
      <c r="C199" s="165"/>
      <c r="D199" s="156"/>
      <c r="E199" s="156"/>
      <c r="F199" s="156"/>
      <c r="G199" s="156"/>
      <c r="H199" s="156"/>
      <c r="I199" s="156"/>
      <c r="J199" s="156"/>
      <c r="K199" s="156"/>
    </row>
    <row r="200" spans="1:11" ht="9.9499999999999993" customHeight="1">
      <c r="A200" s="166"/>
      <c r="B200" s="163"/>
      <c r="C200" s="165"/>
      <c r="D200" s="156"/>
      <c r="E200" s="156"/>
      <c r="F200" s="156"/>
      <c r="G200" s="156"/>
      <c r="H200" s="156"/>
      <c r="I200" s="156"/>
      <c r="J200" s="156"/>
      <c r="K200" s="156"/>
    </row>
    <row r="201" spans="1:11" ht="9.9499999999999993" customHeight="1">
      <c r="A201" s="166"/>
      <c r="B201" s="163"/>
      <c r="C201" s="165"/>
      <c r="D201" s="156"/>
      <c r="E201" s="156"/>
      <c r="F201" s="156"/>
      <c r="G201" s="156"/>
      <c r="H201" s="156"/>
      <c r="I201" s="156"/>
      <c r="J201" s="156"/>
      <c r="K201" s="156"/>
    </row>
    <row r="202" spans="1:11" ht="9.9499999999999993" customHeight="1">
      <c r="A202" s="166"/>
      <c r="B202" s="163"/>
      <c r="C202" s="165"/>
      <c r="D202" s="156"/>
      <c r="E202" s="156"/>
      <c r="F202" s="156"/>
      <c r="G202" s="156"/>
      <c r="H202" s="156"/>
      <c r="I202" s="156"/>
      <c r="J202" s="156"/>
      <c r="K202" s="156"/>
    </row>
    <row r="203" spans="1:11" ht="9.9499999999999993" customHeight="1">
      <c r="A203" s="166"/>
      <c r="B203" s="163"/>
      <c r="C203" s="165"/>
      <c r="D203" s="156"/>
      <c r="E203" s="156"/>
      <c r="F203" s="156"/>
      <c r="G203" s="156"/>
      <c r="H203" s="156"/>
      <c r="I203" s="156"/>
      <c r="J203" s="156"/>
      <c r="K203" s="156"/>
    </row>
    <row r="204" spans="1:11" ht="9.9499999999999993" customHeight="1">
      <c r="A204" s="166"/>
      <c r="B204" s="163"/>
      <c r="C204" s="165"/>
      <c r="D204" s="156"/>
      <c r="E204" s="156"/>
      <c r="F204" s="156"/>
      <c r="G204" s="156"/>
      <c r="H204" s="156"/>
      <c r="I204" s="156"/>
      <c r="J204" s="156"/>
      <c r="K204" s="156"/>
    </row>
    <row r="205" spans="1:11" ht="9.9499999999999993" customHeight="1">
      <c r="A205" s="166"/>
      <c r="B205" s="163"/>
      <c r="C205" s="165"/>
      <c r="D205" s="156"/>
      <c r="E205" s="156"/>
      <c r="F205" s="156"/>
      <c r="G205" s="156"/>
      <c r="H205" s="156"/>
      <c r="I205" s="156"/>
      <c r="J205" s="156"/>
      <c r="K205" s="156"/>
    </row>
    <row r="206" spans="1:11" ht="9.9499999999999993" customHeight="1">
      <c r="A206" s="166"/>
      <c r="B206" s="163"/>
      <c r="C206" s="165"/>
      <c r="D206" s="156"/>
      <c r="E206" s="156"/>
      <c r="F206" s="156"/>
      <c r="G206" s="156"/>
      <c r="H206" s="156"/>
      <c r="I206" s="156"/>
      <c r="J206" s="156"/>
      <c r="K206" s="156"/>
    </row>
    <row r="207" spans="1:11" ht="9.9499999999999993" customHeight="1">
      <c r="A207" s="166"/>
      <c r="B207" s="163"/>
      <c r="C207" s="165"/>
      <c r="D207" s="156"/>
      <c r="E207" s="156"/>
      <c r="F207" s="156"/>
      <c r="G207" s="156"/>
      <c r="H207" s="156"/>
      <c r="I207" s="156"/>
      <c r="J207" s="156"/>
      <c r="K207" s="156"/>
    </row>
    <row r="208" spans="1:11" ht="9.9499999999999993" customHeight="1">
      <c r="A208" s="166"/>
      <c r="B208" s="163"/>
      <c r="C208" s="165"/>
      <c r="D208" s="156"/>
      <c r="E208" s="156"/>
      <c r="F208" s="156"/>
      <c r="G208" s="156"/>
      <c r="H208" s="156"/>
      <c r="I208" s="156"/>
      <c r="J208" s="156"/>
      <c r="K208" s="156"/>
    </row>
    <row r="209" spans="1:11" ht="9.9499999999999993" customHeight="1">
      <c r="A209" s="166"/>
      <c r="B209" s="163"/>
      <c r="C209" s="165"/>
      <c r="D209" s="156"/>
      <c r="E209" s="156"/>
      <c r="F209" s="156"/>
      <c r="G209" s="156"/>
      <c r="H209" s="156"/>
      <c r="I209" s="156"/>
      <c r="J209" s="156"/>
      <c r="K209" s="156"/>
    </row>
    <row r="210" spans="1:11" ht="9.9499999999999993" customHeight="1">
      <c r="A210" s="166"/>
      <c r="B210" s="163"/>
      <c r="C210" s="165"/>
      <c r="D210" s="156"/>
      <c r="E210" s="156"/>
      <c r="F210" s="156"/>
      <c r="G210" s="156"/>
      <c r="H210" s="156"/>
      <c r="I210" s="156"/>
      <c r="J210" s="156"/>
      <c r="K210" s="156"/>
    </row>
    <row r="211" spans="1:11" ht="9.9499999999999993" customHeight="1">
      <c r="A211" s="166"/>
      <c r="B211" s="163"/>
      <c r="C211" s="165"/>
      <c r="D211" s="156"/>
      <c r="E211" s="156"/>
      <c r="F211" s="156"/>
      <c r="G211" s="156"/>
      <c r="H211" s="156"/>
      <c r="I211" s="156"/>
      <c r="J211" s="156"/>
      <c r="K211" s="156"/>
    </row>
    <row r="212" spans="1:11" ht="9.9499999999999993" customHeight="1">
      <c r="A212" s="166"/>
      <c r="B212" s="163"/>
      <c r="C212" s="165"/>
      <c r="D212" s="156"/>
      <c r="E212" s="156"/>
      <c r="F212" s="156"/>
      <c r="G212" s="156"/>
      <c r="H212" s="156"/>
      <c r="I212" s="156"/>
      <c r="J212" s="156"/>
      <c r="K212" s="156"/>
    </row>
    <row r="213" spans="1:11" ht="9.9499999999999993" customHeight="1">
      <c r="A213" s="166"/>
      <c r="B213" s="163"/>
      <c r="C213" s="165"/>
      <c r="D213" s="156"/>
      <c r="E213" s="156"/>
      <c r="F213" s="156"/>
      <c r="G213" s="156"/>
      <c r="H213" s="156"/>
      <c r="I213" s="156"/>
      <c r="J213" s="156"/>
      <c r="K213" s="156"/>
    </row>
    <row r="214" spans="1:11" ht="9.9499999999999993" customHeight="1">
      <c r="A214" s="166"/>
      <c r="B214" s="163"/>
      <c r="C214" s="165"/>
      <c r="D214" s="156"/>
      <c r="E214" s="156"/>
      <c r="F214" s="156"/>
      <c r="G214" s="156"/>
      <c r="H214" s="156"/>
      <c r="I214" s="156"/>
      <c r="J214" s="156"/>
      <c r="K214" s="156"/>
    </row>
    <row r="215" spans="1:11" ht="9.9499999999999993" customHeight="1">
      <c r="A215" s="166"/>
      <c r="B215" s="163"/>
      <c r="C215" s="165"/>
      <c r="D215" s="156"/>
      <c r="E215" s="156"/>
      <c r="F215" s="156"/>
      <c r="G215" s="156"/>
      <c r="H215" s="156"/>
      <c r="I215" s="156"/>
      <c r="J215" s="156"/>
      <c r="K215" s="156"/>
    </row>
    <row r="216" spans="1:11" ht="9.9499999999999993" customHeight="1">
      <c r="A216" s="166"/>
      <c r="B216" s="163"/>
      <c r="C216" s="165"/>
      <c r="D216" s="156"/>
      <c r="E216" s="156"/>
      <c r="F216" s="156"/>
      <c r="G216" s="156"/>
      <c r="H216" s="156"/>
      <c r="I216" s="156"/>
      <c r="J216" s="156"/>
      <c r="K216" s="156"/>
    </row>
    <row r="217" spans="1:11" ht="9.9499999999999993" customHeight="1">
      <c r="A217" s="166"/>
      <c r="B217" s="163"/>
      <c r="C217" s="165"/>
      <c r="D217" s="156"/>
      <c r="E217" s="156"/>
      <c r="F217" s="156"/>
      <c r="G217" s="156"/>
      <c r="H217" s="156"/>
      <c r="I217" s="156"/>
      <c r="J217" s="156"/>
      <c r="K217" s="156"/>
    </row>
    <row r="218" spans="1:11" ht="9.9499999999999993" customHeight="1">
      <c r="A218" s="166"/>
      <c r="B218" s="163"/>
      <c r="C218" s="165"/>
      <c r="D218" s="156"/>
      <c r="E218" s="156"/>
      <c r="F218" s="156"/>
      <c r="G218" s="156"/>
      <c r="H218" s="156"/>
      <c r="I218" s="156"/>
      <c r="J218" s="156"/>
      <c r="K218" s="156"/>
    </row>
    <row r="219" spans="1:11" ht="9.9499999999999993" customHeight="1">
      <c r="A219" s="166"/>
      <c r="B219" s="163"/>
      <c r="C219" s="165"/>
      <c r="D219" s="156"/>
      <c r="E219" s="156"/>
      <c r="F219" s="156"/>
      <c r="G219" s="156"/>
      <c r="H219" s="156"/>
      <c r="I219" s="156"/>
      <c r="J219" s="156"/>
      <c r="K219" s="156"/>
    </row>
    <row r="220" spans="1:11" ht="9.9499999999999993" customHeight="1">
      <c r="A220" s="166"/>
      <c r="B220" s="163"/>
      <c r="C220" s="165"/>
      <c r="D220" s="156"/>
      <c r="E220" s="156"/>
      <c r="F220" s="156"/>
      <c r="G220" s="156"/>
      <c r="H220" s="156"/>
      <c r="I220" s="156"/>
      <c r="J220" s="156"/>
      <c r="K220" s="156"/>
    </row>
    <row r="221" spans="1:11" ht="9.9499999999999993" customHeight="1">
      <c r="A221" s="166"/>
      <c r="B221" s="163"/>
      <c r="C221" s="165"/>
      <c r="D221" s="156"/>
      <c r="E221" s="156"/>
      <c r="F221" s="156"/>
      <c r="G221" s="156"/>
      <c r="H221" s="156"/>
      <c r="I221" s="156"/>
      <c r="J221" s="156"/>
      <c r="K221" s="156"/>
    </row>
    <row r="222" spans="1:11" ht="9.9499999999999993" customHeight="1">
      <c r="A222" s="166"/>
      <c r="B222" s="163"/>
      <c r="C222" s="165"/>
      <c r="D222" s="156"/>
      <c r="E222" s="156"/>
      <c r="F222" s="156"/>
      <c r="G222" s="156"/>
      <c r="H222" s="156"/>
      <c r="I222" s="156"/>
      <c r="J222" s="156"/>
      <c r="K222" s="156"/>
    </row>
    <row r="223" spans="1:11" ht="9.9499999999999993" customHeight="1">
      <c r="A223" s="166"/>
      <c r="B223" s="163"/>
      <c r="C223" s="165"/>
      <c r="D223" s="156"/>
      <c r="E223" s="156"/>
      <c r="F223" s="156"/>
      <c r="G223" s="156"/>
      <c r="H223" s="156"/>
      <c r="I223" s="156"/>
      <c r="J223" s="156"/>
      <c r="K223" s="156"/>
    </row>
    <row r="224" spans="1:11" ht="9.9499999999999993" customHeight="1">
      <c r="A224" s="166"/>
      <c r="B224" s="163"/>
      <c r="C224" s="165"/>
      <c r="D224" s="156"/>
      <c r="E224" s="156"/>
      <c r="F224" s="156"/>
      <c r="G224" s="156"/>
      <c r="H224" s="156"/>
      <c r="I224" s="156"/>
      <c r="J224" s="156"/>
      <c r="K224" s="156"/>
    </row>
    <row r="225" spans="1:11" ht="9.9499999999999993" customHeight="1">
      <c r="A225" s="166"/>
      <c r="B225" s="163"/>
      <c r="C225" s="165"/>
      <c r="D225" s="156"/>
      <c r="E225" s="156"/>
      <c r="F225" s="156"/>
      <c r="G225" s="156"/>
      <c r="H225" s="156"/>
      <c r="I225" s="156"/>
      <c r="J225" s="156"/>
      <c r="K225" s="156"/>
    </row>
    <row r="226" spans="1:11" ht="9.9499999999999993" customHeight="1">
      <c r="A226" s="166"/>
      <c r="B226" s="163"/>
      <c r="C226" s="165"/>
      <c r="D226" s="156"/>
      <c r="E226" s="156"/>
      <c r="F226" s="156"/>
      <c r="G226" s="156"/>
      <c r="H226" s="156"/>
      <c r="I226" s="156"/>
      <c r="J226" s="156"/>
      <c r="K226" s="156"/>
    </row>
    <row r="227" spans="1:11" ht="9.9499999999999993" customHeight="1">
      <c r="A227" s="166"/>
      <c r="B227" s="163"/>
      <c r="C227" s="165"/>
      <c r="D227" s="156"/>
      <c r="E227" s="156"/>
      <c r="F227" s="156"/>
      <c r="G227" s="156"/>
      <c r="H227" s="156"/>
      <c r="I227" s="156"/>
      <c r="J227" s="156"/>
      <c r="K227" s="156"/>
    </row>
    <row r="228" spans="1:11" ht="9.9499999999999993" customHeight="1">
      <c r="A228" s="166"/>
      <c r="B228" s="163"/>
      <c r="C228" s="165"/>
      <c r="D228" s="156"/>
      <c r="E228" s="156"/>
      <c r="F228" s="156"/>
      <c r="G228" s="156"/>
      <c r="H228" s="156"/>
      <c r="I228" s="156"/>
      <c r="J228" s="156"/>
      <c r="K228" s="156"/>
    </row>
    <row r="229" spans="1:11" ht="9.9499999999999993" customHeight="1">
      <c r="A229" s="166"/>
      <c r="B229" s="163"/>
      <c r="C229" s="165"/>
      <c r="D229" s="156"/>
      <c r="E229" s="156"/>
      <c r="F229" s="156"/>
      <c r="G229" s="156"/>
      <c r="H229" s="156"/>
      <c r="I229" s="156"/>
      <c r="J229" s="156"/>
      <c r="K229" s="156"/>
    </row>
    <row r="230" spans="1:11" ht="9.9499999999999993" customHeight="1">
      <c r="A230" s="166"/>
      <c r="B230" s="163"/>
      <c r="C230" s="165"/>
      <c r="D230" s="156"/>
      <c r="E230" s="156"/>
      <c r="F230" s="156"/>
      <c r="G230" s="156"/>
      <c r="H230" s="156"/>
      <c r="I230" s="156"/>
      <c r="J230" s="156"/>
      <c r="K230" s="156"/>
    </row>
    <row r="231" spans="1:11" ht="9.9499999999999993" customHeight="1">
      <c r="A231" s="166"/>
      <c r="B231" s="163"/>
      <c r="C231" s="165"/>
      <c r="D231" s="156"/>
      <c r="E231" s="156"/>
      <c r="F231" s="156"/>
      <c r="G231" s="156"/>
      <c r="H231" s="156"/>
      <c r="I231" s="156"/>
      <c r="J231" s="156"/>
      <c r="K231" s="156"/>
    </row>
    <row r="232" spans="1:11" ht="9.9499999999999993" customHeight="1">
      <c r="A232" s="166"/>
      <c r="B232" s="163"/>
      <c r="C232" s="165"/>
      <c r="D232" s="156"/>
      <c r="E232" s="156"/>
      <c r="F232" s="156"/>
      <c r="G232" s="156"/>
      <c r="H232" s="156"/>
      <c r="I232" s="156"/>
      <c r="J232" s="156"/>
      <c r="K232" s="156"/>
    </row>
    <row r="233" spans="1:11" ht="9.9499999999999993" customHeight="1">
      <c r="A233" s="166"/>
      <c r="B233" s="163"/>
      <c r="C233" s="165"/>
      <c r="D233" s="156"/>
      <c r="E233" s="156"/>
      <c r="F233" s="156"/>
      <c r="G233" s="156"/>
      <c r="H233" s="156"/>
      <c r="I233" s="156"/>
      <c r="J233" s="156"/>
      <c r="K233" s="156"/>
    </row>
    <row r="234" spans="1:11" ht="9.9499999999999993" customHeight="1">
      <c r="A234" s="166"/>
      <c r="B234" s="163"/>
      <c r="C234" s="165"/>
      <c r="D234" s="156"/>
      <c r="E234" s="156"/>
      <c r="F234" s="156"/>
      <c r="G234" s="156"/>
      <c r="H234" s="156"/>
      <c r="I234" s="156"/>
      <c r="J234" s="156"/>
      <c r="K234" s="156"/>
    </row>
    <row r="235" spans="1:11" ht="9.9499999999999993" customHeight="1">
      <c r="A235" s="166"/>
      <c r="B235" s="163"/>
      <c r="C235" s="165"/>
      <c r="D235" s="156"/>
      <c r="E235" s="156"/>
      <c r="F235" s="156"/>
      <c r="G235" s="156"/>
      <c r="H235" s="156"/>
      <c r="I235" s="156"/>
      <c r="J235" s="156"/>
      <c r="K235" s="156"/>
    </row>
    <row r="236" spans="1:11" ht="9.9499999999999993" customHeight="1">
      <c r="A236" s="166"/>
      <c r="B236" s="163"/>
      <c r="C236" s="165"/>
      <c r="D236" s="156"/>
      <c r="E236" s="156"/>
      <c r="F236" s="156"/>
      <c r="G236" s="156"/>
      <c r="H236" s="156"/>
      <c r="I236" s="156"/>
      <c r="J236" s="156"/>
      <c r="K236" s="156"/>
    </row>
    <row r="237" spans="1:11" ht="9.9499999999999993" customHeight="1">
      <c r="A237" s="166"/>
      <c r="B237" s="163"/>
      <c r="C237" s="165"/>
      <c r="D237" s="156"/>
      <c r="E237" s="156"/>
      <c r="F237" s="156"/>
      <c r="G237" s="156"/>
      <c r="H237" s="156"/>
      <c r="I237" s="156"/>
      <c r="J237" s="156"/>
      <c r="K237" s="156"/>
    </row>
    <row r="238" spans="1:11" ht="9.9499999999999993" customHeight="1">
      <c r="A238" s="166"/>
      <c r="B238" s="163"/>
      <c r="C238" s="165"/>
      <c r="D238" s="156"/>
      <c r="E238" s="156"/>
      <c r="F238" s="156"/>
      <c r="G238" s="156"/>
      <c r="H238" s="156"/>
      <c r="I238" s="156"/>
      <c r="J238" s="156"/>
      <c r="K238" s="156"/>
    </row>
    <row r="239" spans="1:11" ht="9.9499999999999993" customHeight="1">
      <c r="A239" s="166"/>
      <c r="B239" s="163"/>
      <c r="C239" s="165"/>
      <c r="D239" s="156"/>
      <c r="E239" s="156"/>
      <c r="F239" s="156"/>
      <c r="G239" s="156"/>
      <c r="H239" s="156"/>
      <c r="I239" s="156"/>
      <c r="J239" s="156"/>
      <c r="K239" s="156"/>
    </row>
    <row r="240" spans="1:11" ht="9.9499999999999993" customHeight="1">
      <c r="A240" s="166"/>
      <c r="B240" s="163"/>
      <c r="C240" s="165"/>
      <c r="D240" s="156"/>
      <c r="E240" s="156"/>
      <c r="F240" s="156"/>
      <c r="G240" s="156"/>
      <c r="H240" s="156"/>
      <c r="I240" s="156"/>
      <c r="J240" s="156"/>
      <c r="K240" s="156"/>
    </row>
    <row r="241" spans="1:11" ht="9.9499999999999993" customHeight="1">
      <c r="A241" s="166"/>
      <c r="B241" s="163"/>
      <c r="C241" s="165"/>
      <c r="D241" s="156"/>
      <c r="E241" s="156"/>
      <c r="F241" s="156"/>
      <c r="G241" s="156"/>
      <c r="H241" s="156"/>
      <c r="I241" s="156"/>
      <c r="J241" s="156"/>
      <c r="K241" s="156"/>
    </row>
    <row r="242" spans="1:11" ht="9.9499999999999993" customHeight="1">
      <c r="A242" s="166"/>
      <c r="B242" s="163"/>
      <c r="C242" s="165"/>
      <c r="D242" s="156"/>
      <c r="E242" s="156"/>
      <c r="F242" s="156"/>
      <c r="G242" s="156"/>
      <c r="H242" s="156"/>
      <c r="I242" s="156"/>
      <c r="J242" s="156"/>
      <c r="K242" s="156"/>
    </row>
    <row r="243" spans="1:11" ht="9.9499999999999993" customHeight="1">
      <c r="A243" s="166"/>
      <c r="B243" s="163"/>
      <c r="C243" s="165"/>
      <c r="D243" s="156"/>
      <c r="E243" s="156"/>
      <c r="F243" s="156"/>
      <c r="G243" s="156"/>
      <c r="H243" s="156"/>
      <c r="I243" s="156"/>
      <c r="J243" s="156"/>
      <c r="K243" s="156"/>
    </row>
    <row r="244" spans="1:11" ht="9.9499999999999993" customHeight="1">
      <c r="A244" s="166"/>
      <c r="B244" s="163"/>
      <c r="C244" s="165"/>
      <c r="D244" s="156"/>
      <c r="E244" s="156"/>
      <c r="F244" s="156"/>
      <c r="G244" s="156"/>
      <c r="H244" s="156"/>
      <c r="I244" s="156"/>
      <c r="J244" s="156"/>
      <c r="K244" s="156"/>
    </row>
    <row r="245" spans="1:11" ht="9.9499999999999993" customHeight="1">
      <c r="A245" s="142" t="s">
        <v>88</v>
      </c>
      <c r="B245" s="145" t="s">
        <v>148</v>
      </c>
      <c r="C245" s="148" t="s">
        <v>56</v>
      </c>
      <c r="D245" s="139">
        <f>$U21/$U$15*D$17</f>
        <v>1.3109018461003185E-2</v>
      </c>
      <c r="E245" s="139">
        <f>$U21/$U$15*E$17</f>
        <v>1.7896639731030883E-4</v>
      </c>
      <c r="F245" s="139">
        <f>$U21/$U$15*F$17</f>
        <v>0.56096011367535137</v>
      </c>
      <c r="G245" s="139">
        <f>$U21/$U$15*G$17</f>
        <v>5.9409380016663356</v>
      </c>
      <c r="H245" s="139">
        <f>$V21/$V$15*H$17</f>
        <v>1.1878097616745223E-2</v>
      </c>
      <c r="I245" s="139">
        <f>$V21/$V$15*I$17</f>
        <v>1.6216167089037566E-4</v>
      </c>
      <c r="J245" s="139">
        <f>$V21/$V$15*J$17</f>
        <v>0.49734390011014196</v>
      </c>
      <c r="K245" s="139">
        <f>$V21/$V$15*K$17</f>
        <v>5.3988347530022205</v>
      </c>
    </row>
    <row r="246" spans="1:11" ht="9.9499999999999993" customHeight="1">
      <c r="A246" s="143"/>
      <c r="B246" s="146"/>
      <c r="C246" s="149"/>
      <c r="D246" s="140"/>
      <c r="E246" s="140"/>
      <c r="F246" s="140"/>
      <c r="G246" s="140"/>
      <c r="H246" s="140"/>
      <c r="I246" s="140"/>
      <c r="J246" s="140"/>
      <c r="K246" s="140"/>
    </row>
    <row r="247" spans="1:11" ht="9.9499999999999993" customHeight="1">
      <c r="A247" s="143"/>
      <c r="B247" s="146"/>
      <c r="C247" s="149"/>
      <c r="D247" s="140"/>
      <c r="E247" s="140"/>
      <c r="F247" s="140"/>
      <c r="G247" s="140"/>
      <c r="H247" s="140"/>
      <c r="I247" s="140"/>
      <c r="J247" s="140"/>
      <c r="K247" s="140"/>
    </row>
    <row r="248" spans="1:11" ht="9.9499999999999993" customHeight="1">
      <c r="A248" s="143"/>
      <c r="B248" s="146"/>
      <c r="C248" s="149"/>
      <c r="D248" s="140"/>
      <c r="E248" s="140"/>
      <c r="F248" s="140"/>
      <c r="G248" s="140"/>
      <c r="H248" s="140"/>
      <c r="I248" s="140"/>
      <c r="J248" s="140"/>
      <c r="K248" s="140"/>
    </row>
    <row r="249" spans="1:11" ht="9.9499999999999993" customHeight="1">
      <c r="A249" s="143"/>
      <c r="B249" s="146"/>
      <c r="C249" s="149"/>
      <c r="D249" s="140"/>
      <c r="E249" s="140"/>
      <c r="F249" s="140"/>
      <c r="G249" s="140"/>
      <c r="H249" s="140"/>
      <c r="I249" s="140"/>
      <c r="J249" s="140"/>
      <c r="K249" s="140"/>
    </row>
    <row r="250" spans="1:11" ht="9.9499999999999993" customHeight="1">
      <c r="A250" s="143"/>
      <c r="B250" s="146"/>
      <c r="C250" s="149"/>
      <c r="D250" s="140"/>
      <c r="E250" s="140"/>
      <c r="F250" s="140"/>
      <c r="G250" s="140"/>
      <c r="H250" s="140"/>
      <c r="I250" s="140"/>
      <c r="J250" s="140"/>
      <c r="K250" s="140"/>
    </row>
    <row r="251" spans="1:11" ht="9.9499999999999993" customHeight="1">
      <c r="A251" s="143"/>
      <c r="B251" s="146"/>
      <c r="C251" s="149"/>
      <c r="D251" s="140"/>
      <c r="E251" s="140"/>
      <c r="F251" s="140"/>
      <c r="G251" s="140"/>
      <c r="H251" s="140"/>
      <c r="I251" s="140"/>
      <c r="J251" s="140"/>
      <c r="K251" s="140"/>
    </row>
    <row r="252" spans="1:11" ht="9.9499999999999993" customHeight="1">
      <c r="A252" s="143"/>
      <c r="B252" s="146"/>
      <c r="C252" s="149"/>
      <c r="D252" s="140"/>
      <c r="E252" s="140"/>
      <c r="F252" s="140"/>
      <c r="G252" s="140"/>
      <c r="H252" s="140"/>
      <c r="I252" s="140"/>
      <c r="J252" s="140"/>
      <c r="K252" s="140"/>
    </row>
    <row r="253" spans="1:11" ht="9.9499999999999993" customHeight="1">
      <c r="A253" s="143"/>
      <c r="B253" s="146"/>
      <c r="C253" s="149"/>
      <c r="D253" s="140"/>
      <c r="E253" s="140"/>
      <c r="F253" s="140"/>
      <c r="G253" s="140"/>
      <c r="H253" s="140"/>
      <c r="I253" s="140"/>
      <c r="J253" s="140"/>
      <c r="K253" s="140"/>
    </row>
    <row r="254" spans="1:11" ht="9.9499999999999993" customHeight="1">
      <c r="A254" s="143"/>
      <c r="B254" s="146"/>
      <c r="C254" s="149"/>
      <c r="D254" s="140"/>
      <c r="E254" s="140"/>
      <c r="F254" s="140"/>
      <c r="G254" s="140"/>
      <c r="H254" s="140"/>
      <c r="I254" s="140"/>
      <c r="J254" s="140"/>
      <c r="K254" s="140"/>
    </row>
    <row r="255" spans="1:11" ht="9.9499999999999993" customHeight="1">
      <c r="A255" s="143"/>
      <c r="B255" s="146"/>
      <c r="C255" s="149"/>
      <c r="D255" s="140"/>
      <c r="E255" s="140"/>
      <c r="F255" s="140"/>
      <c r="G255" s="140"/>
      <c r="H255" s="140"/>
      <c r="I255" s="140"/>
      <c r="J255" s="140"/>
      <c r="K255" s="140"/>
    </row>
    <row r="256" spans="1:11" ht="9.9499999999999993" customHeight="1">
      <c r="A256" s="143"/>
      <c r="B256" s="146"/>
      <c r="C256" s="149"/>
      <c r="D256" s="140"/>
      <c r="E256" s="140"/>
      <c r="F256" s="140"/>
      <c r="G256" s="140"/>
      <c r="H256" s="140"/>
      <c r="I256" s="140"/>
      <c r="J256" s="140"/>
      <c r="K256" s="140"/>
    </row>
    <row r="257" spans="1:11" ht="9.9499999999999993" customHeight="1">
      <c r="A257" s="143"/>
      <c r="B257" s="146"/>
      <c r="C257" s="149"/>
      <c r="D257" s="140"/>
      <c r="E257" s="140"/>
      <c r="F257" s="140"/>
      <c r="G257" s="140"/>
      <c r="H257" s="140"/>
      <c r="I257" s="140"/>
      <c r="J257" s="140"/>
      <c r="K257" s="140"/>
    </row>
    <row r="258" spans="1:11" ht="9.9499999999999993" customHeight="1">
      <c r="A258" s="143"/>
      <c r="B258" s="146"/>
      <c r="C258" s="149"/>
      <c r="D258" s="140"/>
      <c r="E258" s="140"/>
      <c r="F258" s="140"/>
      <c r="G258" s="140"/>
      <c r="H258" s="140"/>
      <c r="I258" s="140"/>
      <c r="J258" s="140"/>
      <c r="K258" s="140"/>
    </row>
    <row r="259" spans="1:11" ht="9.9499999999999993" customHeight="1">
      <c r="A259" s="143"/>
      <c r="B259" s="146"/>
      <c r="C259" s="149"/>
      <c r="D259" s="140"/>
      <c r="E259" s="140"/>
      <c r="F259" s="140"/>
      <c r="G259" s="140"/>
      <c r="H259" s="140"/>
      <c r="I259" s="140"/>
      <c r="J259" s="140"/>
      <c r="K259" s="140"/>
    </row>
    <row r="260" spans="1:11" ht="9.9499999999999993" customHeight="1">
      <c r="A260" s="143"/>
      <c r="B260" s="146"/>
      <c r="C260" s="149"/>
      <c r="D260" s="140"/>
      <c r="E260" s="140"/>
      <c r="F260" s="140"/>
      <c r="G260" s="140"/>
      <c r="H260" s="140"/>
      <c r="I260" s="140"/>
      <c r="J260" s="140"/>
      <c r="K260" s="140"/>
    </row>
    <row r="261" spans="1:11" ht="9.9499999999999993" customHeight="1">
      <c r="A261" s="143"/>
      <c r="B261" s="146"/>
      <c r="C261" s="149"/>
      <c r="D261" s="140"/>
      <c r="E261" s="140"/>
      <c r="F261" s="140"/>
      <c r="G261" s="140"/>
      <c r="H261" s="140"/>
      <c r="I261" s="140"/>
      <c r="J261" s="140"/>
      <c r="K261" s="140"/>
    </row>
    <row r="262" spans="1:11" ht="9.9499999999999993" customHeight="1">
      <c r="A262" s="143"/>
      <c r="B262" s="146"/>
      <c r="C262" s="149"/>
      <c r="D262" s="140"/>
      <c r="E262" s="140"/>
      <c r="F262" s="140"/>
      <c r="G262" s="140"/>
      <c r="H262" s="140"/>
      <c r="I262" s="140"/>
      <c r="J262" s="140"/>
      <c r="K262" s="140"/>
    </row>
    <row r="263" spans="1:11" ht="9.9499999999999993" customHeight="1">
      <c r="A263" s="143"/>
      <c r="B263" s="146"/>
      <c r="C263" s="149"/>
      <c r="D263" s="140"/>
      <c r="E263" s="140"/>
      <c r="F263" s="140"/>
      <c r="G263" s="140"/>
      <c r="H263" s="140"/>
      <c r="I263" s="140"/>
      <c r="J263" s="140"/>
      <c r="K263" s="140"/>
    </row>
    <row r="264" spans="1:11" ht="9.9499999999999993" customHeight="1">
      <c r="A264" s="143"/>
      <c r="B264" s="146"/>
      <c r="C264" s="149"/>
      <c r="D264" s="140"/>
      <c r="E264" s="140"/>
      <c r="F264" s="140"/>
      <c r="G264" s="140"/>
      <c r="H264" s="140"/>
      <c r="I264" s="140"/>
      <c r="J264" s="140"/>
      <c r="K264" s="140"/>
    </row>
    <row r="265" spans="1:11" ht="9.9499999999999993" customHeight="1">
      <c r="A265" s="143"/>
      <c r="B265" s="146"/>
      <c r="C265" s="149"/>
      <c r="D265" s="140"/>
      <c r="E265" s="140"/>
      <c r="F265" s="140"/>
      <c r="G265" s="140"/>
      <c r="H265" s="140"/>
      <c r="I265" s="140"/>
      <c r="J265" s="140"/>
      <c r="K265" s="140"/>
    </row>
    <row r="266" spans="1:11" ht="9.9499999999999993" customHeight="1">
      <c r="A266" s="143"/>
      <c r="B266" s="146"/>
      <c r="C266" s="149"/>
      <c r="D266" s="140"/>
      <c r="E266" s="140"/>
      <c r="F266" s="140"/>
      <c r="G266" s="140"/>
      <c r="H266" s="140"/>
      <c r="I266" s="140"/>
      <c r="J266" s="140"/>
      <c r="K266" s="140"/>
    </row>
    <row r="267" spans="1:11" ht="9.9499999999999993" customHeight="1">
      <c r="A267" s="143"/>
      <c r="B267" s="146"/>
      <c r="C267" s="149"/>
      <c r="D267" s="140"/>
      <c r="E267" s="140"/>
      <c r="F267" s="140"/>
      <c r="G267" s="140"/>
      <c r="H267" s="140"/>
      <c r="I267" s="140"/>
      <c r="J267" s="140"/>
      <c r="K267" s="140"/>
    </row>
    <row r="268" spans="1:11" ht="9.9499999999999993" customHeight="1">
      <c r="A268" s="143"/>
      <c r="B268" s="146"/>
      <c r="C268" s="149"/>
      <c r="D268" s="140"/>
      <c r="E268" s="140"/>
      <c r="F268" s="140"/>
      <c r="G268" s="140"/>
      <c r="H268" s="140"/>
      <c r="I268" s="140"/>
      <c r="J268" s="140"/>
      <c r="K268" s="140"/>
    </row>
    <row r="269" spans="1:11" ht="9.9499999999999993" customHeight="1">
      <c r="A269" s="143"/>
      <c r="B269" s="146"/>
      <c r="C269" s="149"/>
      <c r="D269" s="140"/>
      <c r="E269" s="140"/>
      <c r="F269" s="140"/>
      <c r="G269" s="140"/>
      <c r="H269" s="140"/>
      <c r="I269" s="140"/>
      <c r="J269" s="140"/>
      <c r="K269" s="140"/>
    </row>
    <row r="270" spans="1:11" ht="9.9499999999999993" customHeight="1">
      <c r="A270" s="143"/>
      <c r="B270" s="146"/>
      <c r="C270" s="149"/>
      <c r="D270" s="140"/>
      <c r="E270" s="140"/>
      <c r="F270" s="140"/>
      <c r="G270" s="140"/>
      <c r="H270" s="140"/>
      <c r="I270" s="140"/>
      <c r="J270" s="140"/>
      <c r="K270" s="140"/>
    </row>
    <row r="271" spans="1:11" ht="9.9499999999999993" customHeight="1">
      <c r="A271" s="143"/>
      <c r="B271" s="146"/>
      <c r="C271" s="149"/>
      <c r="D271" s="140"/>
      <c r="E271" s="140"/>
      <c r="F271" s="140"/>
      <c r="G271" s="140"/>
      <c r="H271" s="140"/>
      <c r="I271" s="140"/>
      <c r="J271" s="140"/>
      <c r="K271" s="140"/>
    </row>
    <row r="272" spans="1:11" ht="9.9499999999999993" customHeight="1">
      <c r="A272" s="143"/>
      <c r="B272" s="146"/>
      <c r="C272" s="149"/>
      <c r="D272" s="140"/>
      <c r="E272" s="140"/>
      <c r="F272" s="140"/>
      <c r="G272" s="140"/>
      <c r="H272" s="140"/>
      <c r="I272" s="140"/>
      <c r="J272" s="140"/>
      <c r="K272" s="140"/>
    </row>
    <row r="273" spans="1:11" ht="9.9499999999999993" customHeight="1">
      <c r="A273" s="143"/>
      <c r="B273" s="146"/>
      <c r="C273" s="149"/>
      <c r="D273" s="140"/>
      <c r="E273" s="140"/>
      <c r="F273" s="140"/>
      <c r="G273" s="140"/>
      <c r="H273" s="140"/>
      <c r="I273" s="140"/>
      <c r="J273" s="140"/>
      <c r="K273" s="140"/>
    </row>
    <row r="274" spans="1:11" ht="9.9499999999999993" customHeight="1">
      <c r="A274" s="143"/>
      <c r="B274" s="146"/>
      <c r="C274" s="149"/>
      <c r="D274" s="140"/>
      <c r="E274" s="140"/>
      <c r="F274" s="140"/>
      <c r="G274" s="140"/>
      <c r="H274" s="140"/>
      <c r="I274" s="140"/>
      <c r="J274" s="140"/>
      <c r="K274" s="140"/>
    </row>
    <row r="275" spans="1:11" ht="9.9499999999999993" customHeight="1">
      <c r="A275" s="143"/>
      <c r="B275" s="146"/>
      <c r="C275" s="149"/>
      <c r="D275" s="140"/>
      <c r="E275" s="140"/>
      <c r="F275" s="140"/>
      <c r="G275" s="140"/>
      <c r="H275" s="140"/>
      <c r="I275" s="140"/>
      <c r="J275" s="140"/>
      <c r="K275" s="140"/>
    </row>
    <row r="276" spans="1:11" ht="9.9499999999999993" customHeight="1">
      <c r="A276" s="143"/>
      <c r="B276" s="146"/>
      <c r="C276" s="149"/>
      <c r="D276" s="140"/>
      <c r="E276" s="140"/>
      <c r="F276" s="140"/>
      <c r="G276" s="140"/>
      <c r="H276" s="140"/>
      <c r="I276" s="140"/>
      <c r="J276" s="140"/>
      <c r="K276" s="140"/>
    </row>
    <row r="277" spans="1:11" ht="9.9499999999999993" customHeight="1">
      <c r="A277" s="143"/>
      <c r="B277" s="146"/>
      <c r="C277" s="149"/>
      <c r="D277" s="140"/>
      <c r="E277" s="140"/>
      <c r="F277" s="140"/>
      <c r="G277" s="140"/>
      <c r="H277" s="140"/>
      <c r="I277" s="140"/>
      <c r="J277" s="140"/>
      <c r="K277" s="140"/>
    </row>
    <row r="278" spans="1:11" ht="9.9499999999999993" customHeight="1">
      <c r="A278" s="143"/>
      <c r="B278" s="146"/>
      <c r="C278" s="149"/>
      <c r="D278" s="140"/>
      <c r="E278" s="140"/>
      <c r="F278" s="140"/>
      <c r="G278" s="140"/>
      <c r="H278" s="140"/>
      <c r="I278" s="140"/>
      <c r="J278" s="140"/>
      <c r="K278" s="140"/>
    </row>
    <row r="279" spans="1:11" ht="9.9499999999999993" customHeight="1">
      <c r="A279" s="143"/>
      <c r="B279" s="146"/>
      <c r="C279" s="149"/>
      <c r="D279" s="140"/>
      <c r="E279" s="140"/>
      <c r="F279" s="140"/>
      <c r="G279" s="140"/>
      <c r="H279" s="140"/>
      <c r="I279" s="140"/>
      <c r="J279" s="140"/>
      <c r="K279" s="140"/>
    </row>
    <row r="280" spans="1:11" ht="9.9499999999999993" customHeight="1">
      <c r="A280" s="143"/>
      <c r="B280" s="146"/>
      <c r="C280" s="149"/>
      <c r="D280" s="140"/>
      <c r="E280" s="140"/>
      <c r="F280" s="140"/>
      <c r="G280" s="140"/>
      <c r="H280" s="140"/>
      <c r="I280" s="140"/>
      <c r="J280" s="140"/>
      <c r="K280" s="140"/>
    </row>
    <row r="281" spans="1:11" ht="9.9499999999999993" customHeight="1">
      <c r="A281" s="143"/>
      <c r="B281" s="146"/>
      <c r="C281" s="149"/>
      <c r="D281" s="140"/>
      <c r="E281" s="140"/>
      <c r="F281" s="140"/>
      <c r="G281" s="140"/>
      <c r="H281" s="140"/>
      <c r="I281" s="140"/>
      <c r="J281" s="140"/>
      <c r="K281" s="140"/>
    </row>
    <row r="282" spans="1:11" ht="9.9499999999999993" customHeight="1">
      <c r="A282" s="143"/>
      <c r="B282" s="146"/>
      <c r="C282" s="149"/>
      <c r="D282" s="140"/>
      <c r="E282" s="140"/>
      <c r="F282" s="140"/>
      <c r="G282" s="140"/>
      <c r="H282" s="140"/>
      <c r="I282" s="140"/>
      <c r="J282" s="140"/>
      <c r="K282" s="140"/>
    </row>
    <row r="283" spans="1:11" ht="9.9499999999999993" customHeight="1">
      <c r="A283" s="143"/>
      <c r="B283" s="146"/>
      <c r="C283" s="149"/>
      <c r="D283" s="140"/>
      <c r="E283" s="140"/>
      <c r="F283" s="140"/>
      <c r="G283" s="140"/>
      <c r="H283" s="140"/>
      <c r="I283" s="140"/>
      <c r="J283" s="140"/>
      <c r="K283" s="140"/>
    </row>
    <row r="284" spans="1:11" ht="9.9499999999999993" customHeight="1">
      <c r="A284" s="143"/>
      <c r="B284" s="146"/>
      <c r="C284" s="149"/>
      <c r="D284" s="140"/>
      <c r="E284" s="140"/>
      <c r="F284" s="140"/>
      <c r="G284" s="140"/>
      <c r="H284" s="140"/>
      <c r="I284" s="140"/>
      <c r="J284" s="140"/>
      <c r="K284" s="140"/>
    </row>
    <row r="285" spans="1:11" ht="9.9499999999999993" customHeight="1">
      <c r="A285" s="143"/>
      <c r="B285" s="146"/>
      <c r="C285" s="149"/>
      <c r="D285" s="140"/>
      <c r="E285" s="140"/>
      <c r="F285" s="140"/>
      <c r="G285" s="140"/>
      <c r="H285" s="140"/>
      <c r="I285" s="140"/>
      <c r="J285" s="140"/>
      <c r="K285" s="140"/>
    </row>
    <row r="286" spans="1:11" ht="9.9499999999999993" customHeight="1">
      <c r="A286" s="143"/>
      <c r="B286" s="146"/>
      <c r="C286" s="149"/>
      <c r="D286" s="140"/>
      <c r="E286" s="140"/>
      <c r="F286" s="140"/>
      <c r="G286" s="140"/>
      <c r="H286" s="140"/>
      <c r="I286" s="140"/>
      <c r="J286" s="140"/>
      <c r="K286" s="140"/>
    </row>
    <row r="287" spans="1:11" ht="9.9499999999999993" customHeight="1">
      <c r="A287" s="143"/>
      <c r="B287" s="146"/>
      <c r="C287" s="149"/>
      <c r="D287" s="140"/>
      <c r="E287" s="140"/>
      <c r="F287" s="140"/>
      <c r="G287" s="140"/>
      <c r="H287" s="140"/>
      <c r="I287" s="140"/>
      <c r="J287" s="140"/>
      <c r="K287" s="140"/>
    </row>
    <row r="288" spans="1:11" ht="9.9499999999999993" customHeight="1">
      <c r="A288" s="143"/>
      <c r="B288" s="146"/>
      <c r="C288" s="149"/>
      <c r="D288" s="140"/>
      <c r="E288" s="140"/>
      <c r="F288" s="140"/>
      <c r="G288" s="140"/>
      <c r="H288" s="140"/>
      <c r="I288" s="140"/>
      <c r="J288" s="140"/>
      <c r="K288" s="140"/>
    </row>
    <row r="289" spans="1:11" ht="9.9499999999999993" customHeight="1">
      <c r="A289" s="143"/>
      <c r="B289" s="146"/>
      <c r="C289" s="149"/>
      <c r="D289" s="140"/>
      <c r="E289" s="140"/>
      <c r="F289" s="140"/>
      <c r="G289" s="140"/>
      <c r="H289" s="140"/>
      <c r="I289" s="140"/>
      <c r="J289" s="140"/>
      <c r="K289" s="140"/>
    </row>
    <row r="290" spans="1:11" ht="9.9499999999999993" customHeight="1">
      <c r="A290" s="143"/>
      <c r="B290" s="146"/>
      <c r="C290" s="149"/>
      <c r="D290" s="140"/>
      <c r="E290" s="140"/>
      <c r="F290" s="140"/>
      <c r="G290" s="140"/>
      <c r="H290" s="140"/>
      <c r="I290" s="140"/>
      <c r="J290" s="140"/>
      <c r="K290" s="140"/>
    </row>
    <row r="291" spans="1:11" ht="9.9499999999999993" customHeight="1">
      <c r="A291" s="143"/>
      <c r="B291" s="146"/>
      <c r="C291" s="149"/>
      <c r="D291" s="140"/>
      <c r="E291" s="140"/>
      <c r="F291" s="140"/>
      <c r="G291" s="140"/>
      <c r="H291" s="140"/>
      <c r="I291" s="140"/>
      <c r="J291" s="140"/>
      <c r="K291" s="140"/>
    </row>
    <row r="292" spans="1:11" ht="9.9499999999999993" customHeight="1">
      <c r="A292" s="143"/>
      <c r="B292" s="146"/>
      <c r="C292" s="149"/>
      <c r="D292" s="140"/>
      <c r="E292" s="140"/>
      <c r="F292" s="140"/>
      <c r="G292" s="140"/>
      <c r="H292" s="140"/>
      <c r="I292" s="140"/>
      <c r="J292" s="140"/>
      <c r="K292" s="140"/>
    </row>
    <row r="293" spans="1:11" ht="9.9499999999999993" customHeight="1">
      <c r="A293" s="143"/>
      <c r="B293" s="146"/>
      <c r="C293" s="149"/>
      <c r="D293" s="140"/>
      <c r="E293" s="140"/>
      <c r="F293" s="140"/>
      <c r="G293" s="140"/>
      <c r="H293" s="140"/>
      <c r="I293" s="140"/>
      <c r="J293" s="140"/>
      <c r="K293" s="140"/>
    </row>
    <row r="294" spans="1:11" ht="9.9499999999999993" customHeight="1">
      <c r="A294" s="143"/>
      <c r="B294" s="146"/>
      <c r="C294" s="149"/>
      <c r="D294" s="140"/>
      <c r="E294" s="140"/>
      <c r="F294" s="140"/>
      <c r="G294" s="140"/>
      <c r="H294" s="140"/>
      <c r="I294" s="140"/>
      <c r="J294" s="140"/>
      <c r="K294" s="140"/>
    </row>
    <row r="295" spans="1:11" ht="9.9499999999999993" customHeight="1">
      <c r="A295" s="143"/>
      <c r="B295" s="146"/>
      <c r="C295" s="149"/>
      <c r="D295" s="140"/>
      <c r="E295" s="140"/>
      <c r="F295" s="140"/>
      <c r="G295" s="140"/>
      <c r="H295" s="140"/>
      <c r="I295" s="140"/>
      <c r="J295" s="140"/>
      <c r="K295" s="140"/>
    </row>
    <row r="296" spans="1:11" ht="9.9499999999999993" customHeight="1">
      <c r="A296" s="143"/>
      <c r="B296" s="146"/>
      <c r="C296" s="149"/>
      <c r="D296" s="140"/>
      <c r="E296" s="140"/>
      <c r="F296" s="140"/>
      <c r="G296" s="140"/>
      <c r="H296" s="140"/>
      <c r="I296" s="140"/>
      <c r="J296" s="140"/>
      <c r="K296" s="140"/>
    </row>
    <row r="297" spans="1:11" ht="9.9499999999999993" customHeight="1">
      <c r="A297" s="143"/>
      <c r="B297" s="146"/>
      <c r="C297" s="149"/>
      <c r="D297" s="140"/>
      <c r="E297" s="140"/>
      <c r="F297" s="140"/>
      <c r="G297" s="140"/>
      <c r="H297" s="140"/>
      <c r="I297" s="140"/>
      <c r="J297" s="140"/>
      <c r="K297" s="140"/>
    </row>
    <row r="298" spans="1:11" ht="9.9499999999999993" customHeight="1">
      <c r="A298" s="143"/>
      <c r="B298" s="146"/>
      <c r="C298" s="149"/>
      <c r="D298" s="140"/>
      <c r="E298" s="140"/>
      <c r="F298" s="140"/>
      <c r="G298" s="140"/>
      <c r="H298" s="140"/>
      <c r="I298" s="140"/>
      <c r="J298" s="140"/>
      <c r="K298" s="140"/>
    </row>
    <row r="299" spans="1:11" ht="9.9499999999999993" customHeight="1">
      <c r="A299" s="144"/>
      <c r="B299" s="147"/>
      <c r="C299" s="150"/>
      <c r="D299" s="141"/>
      <c r="E299" s="141"/>
      <c r="F299" s="141"/>
      <c r="G299" s="141"/>
      <c r="H299" s="141"/>
      <c r="I299" s="141"/>
      <c r="J299" s="141"/>
      <c r="K299" s="141"/>
    </row>
    <row r="300" spans="1:11" ht="9.9499999999999993" customHeight="1">
      <c r="A300" s="142" t="s">
        <v>89</v>
      </c>
      <c r="B300" s="145" t="s">
        <v>149</v>
      </c>
      <c r="C300" s="148" t="s">
        <v>56</v>
      </c>
      <c r="D300" s="139">
        <f>$U22/$U$15*D$17</f>
        <v>1.6459885174370441E-3</v>
      </c>
      <c r="E300" s="139">
        <f>$U22/$U$15*E$17</f>
        <v>2.2471296066608891E-5</v>
      </c>
      <c r="F300" s="139">
        <f>$U22/$U$15*F$17</f>
        <v>7.0435014535721999E-2</v>
      </c>
      <c r="G300" s="139">
        <f>$U22/$U$15*G$17</f>
        <v>0.74595331165624423</v>
      </c>
      <c r="H300" s="139">
        <f>$V22/$V$15*H$17</f>
        <v>1.4098064746379116E-3</v>
      </c>
      <c r="I300" s="139">
        <f>$V22/$V$15*I$17</f>
        <v>1.9246901392446895E-5</v>
      </c>
      <c r="J300" s="139">
        <f>$V22/$V$15*J$17</f>
        <v>5.9029541019134754E-2</v>
      </c>
      <c r="K300" s="139">
        <f>$V22/$V$15*K$17</f>
        <v>0.64078545537061482</v>
      </c>
    </row>
    <row r="301" spans="1:11" ht="9.9499999999999993" customHeight="1">
      <c r="A301" s="143"/>
      <c r="B301" s="146"/>
      <c r="C301" s="149"/>
      <c r="D301" s="140"/>
      <c r="E301" s="140"/>
      <c r="F301" s="140"/>
      <c r="G301" s="140"/>
      <c r="H301" s="140"/>
      <c r="I301" s="140"/>
      <c r="J301" s="140"/>
      <c r="K301" s="140"/>
    </row>
    <row r="302" spans="1:11" ht="9.9499999999999993" customHeight="1">
      <c r="A302" s="143"/>
      <c r="B302" s="146"/>
      <c r="C302" s="149"/>
      <c r="D302" s="140"/>
      <c r="E302" s="140"/>
      <c r="F302" s="140"/>
      <c r="G302" s="140"/>
      <c r="H302" s="140"/>
      <c r="I302" s="140"/>
      <c r="J302" s="140"/>
      <c r="K302" s="140"/>
    </row>
    <row r="303" spans="1:11" ht="9.9499999999999993" customHeight="1">
      <c r="A303" s="143"/>
      <c r="B303" s="146"/>
      <c r="C303" s="149"/>
      <c r="D303" s="140"/>
      <c r="E303" s="140"/>
      <c r="F303" s="140"/>
      <c r="G303" s="140"/>
      <c r="H303" s="140"/>
      <c r="I303" s="140"/>
      <c r="J303" s="140"/>
      <c r="K303" s="140"/>
    </row>
    <row r="304" spans="1:11" ht="9.9499999999999993" customHeight="1">
      <c r="A304" s="143"/>
      <c r="B304" s="146"/>
      <c r="C304" s="149"/>
      <c r="D304" s="140"/>
      <c r="E304" s="140"/>
      <c r="F304" s="140"/>
      <c r="G304" s="140"/>
      <c r="H304" s="140"/>
      <c r="I304" s="140"/>
      <c r="J304" s="140"/>
      <c r="K304" s="140"/>
    </row>
    <row r="305" spans="1:11" ht="9.9499999999999993" customHeight="1">
      <c r="A305" s="143"/>
      <c r="B305" s="146"/>
      <c r="C305" s="149"/>
      <c r="D305" s="140"/>
      <c r="E305" s="140"/>
      <c r="F305" s="140"/>
      <c r="G305" s="140"/>
      <c r="H305" s="140"/>
      <c r="I305" s="140"/>
      <c r="J305" s="140"/>
      <c r="K305" s="140"/>
    </row>
    <row r="306" spans="1:11" ht="9.9499999999999993" customHeight="1">
      <c r="A306" s="143"/>
      <c r="B306" s="146"/>
      <c r="C306" s="149"/>
      <c r="D306" s="140"/>
      <c r="E306" s="140"/>
      <c r="F306" s="140"/>
      <c r="G306" s="140"/>
      <c r="H306" s="140"/>
      <c r="I306" s="140"/>
      <c r="J306" s="140"/>
      <c r="K306" s="140"/>
    </row>
    <row r="307" spans="1:11" ht="9.9499999999999993" customHeight="1">
      <c r="A307" s="143"/>
      <c r="B307" s="146"/>
      <c r="C307" s="149"/>
      <c r="D307" s="140"/>
      <c r="E307" s="140"/>
      <c r="F307" s="140"/>
      <c r="G307" s="140"/>
      <c r="H307" s="140"/>
      <c r="I307" s="140"/>
      <c r="J307" s="140"/>
      <c r="K307" s="140"/>
    </row>
    <row r="308" spans="1:11" ht="9.9499999999999993" customHeight="1">
      <c r="A308" s="143"/>
      <c r="B308" s="146"/>
      <c r="C308" s="149"/>
      <c r="D308" s="140"/>
      <c r="E308" s="140"/>
      <c r="F308" s="140"/>
      <c r="G308" s="140"/>
      <c r="H308" s="140"/>
      <c r="I308" s="140"/>
      <c r="J308" s="140"/>
      <c r="K308" s="140"/>
    </row>
    <row r="309" spans="1:11" ht="9.9499999999999993" customHeight="1">
      <c r="A309" s="143"/>
      <c r="B309" s="146"/>
      <c r="C309" s="149"/>
      <c r="D309" s="140"/>
      <c r="E309" s="140"/>
      <c r="F309" s="140"/>
      <c r="G309" s="140"/>
      <c r="H309" s="140"/>
      <c r="I309" s="140"/>
      <c r="J309" s="140"/>
      <c r="K309" s="140"/>
    </row>
    <row r="310" spans="1:11" ht="9.9499999999999993" customHeight="1">
      <c r="A310" s="143"/>
      <c r="B310" s="146"/>
      <c r="C310" s="149"/>
      <c r="D310" s="140"/>
      <c r="E310" s="140"/>
      <c r="F310" s="140"/>
      <c r="G310" s="140"/>
      <c r="H310" s="140"/>
      <c r="I310" s="140"/>
      <c r="J310" s="140"/>
      <c r="K310" s="140"/>
    </row>
    <row r="311" spans="1:11" ht="9.9499999999999993" customHeight="1">
      <c r="A311" s="143"/>
      <c r="B311" s="146"/>
      <c r="C311" s="149"/>
      <c r="D311" s="140"/>
      <c r="E311" s="140"/>
      <c r="F311" s="140"/>
      <c r="G311" s="140"/>
      <c r="H311" s="140"/>
      <c r="I311" s="140"/>
      <c r="J311" s="140"/>
      <c r="K311" s="140"/>
    </row>
    <row r="312" spans="1:11" ht="9.9499999999999993" customHeight="1">
      <c r="A312" s="143"/>
      <c r="B312" s="146"/>
      <c r="C312" s="149"/>
      <c r="D312" s="140"/>
      <c r="E312" s="140"/>
      <c r="F312" s="140"/>
      <c r="G312" s="140"/>
      <c r="H312" s="140"/>
      <c r="I312" s="140"/>
      <c r="J312" s="140"/>
      <c r="K312" s="140"/>
    </row>
    <row r="313" spans="1:11" ht="9.9499999999999993" customHeight="1">
      <c r="A313" s="143"/>
      <c r="B313" s="146"/>
      <c r="C313" s="149"/>
      <c r="D313" s="140"/>
      <c r="E313" s="140"/>
      <c r="F313" s="140"/>
      <c r="G313" s="140"/>
      <c r="H313" s="140"/>
      <c r="I313" s="140"/>
      <c r="J313" s="140"/>
      <c r="K313" s="140"/>
    </row>
    <row r="314" spans="1:11" ht="9.9499999999999993" customHeight="1">
      <c r="A314" s="143"/>
      <c r="B314" s="146"/>
      <c r="C314" s="149"/>
      <c r="D314" s="140"/>
      <c r="E314" s="140"/>
      <c r="F314" s="140"/>
      <c r="G314" s="140"/>
      <c r="H314" s="140"/>
      <c r="I314" s="140"/>
      <c r="J314" s="140"/>
      <c r="K314" s="140"/>
    </row>
    <row r="315" spans="1:11" ht="9.9499999999999993" customHeight="1">
      <c r="A315" s="143"/>
      <c r="B315" s="146"/>
      <c r="C315" s="149"/>
      <c r="D315" s="140"/>
      <c r="E315" s="140"/>
      <c r="F315" s="140"/>
      <c r="G315" s="140"/>
      <c r="H315" s="140"/>
      <c r="I315" s="140"/>
      <c r="J315" s="140"/>
      <c r="K315" s="140"/>
    </row>
    <row r="316" spans="1:11" ht="9.9499999999999993" customHeight="1">
      <c r="A316" s="143"/>
      <c r="B316" s="146"/>
      <c r="C316" s="149"/>
      <c r="D316" s="140"/>
      <c r="E316" s="140"/>
      <c r="F316" s="140"/>
      <c r="G316" s="140"/>
      <c r="H316" s="140"/>
      <c r="I316" s="140"/>
      <c r="J316" s="140"/>
      <c r="K316" s="140"/>
    </row>
    <row r="317" spans="1:11" ht="9.9499999999999993" customHeight="1">
      <c r="A317" s="143"/>
      <c r="B317" s="146"/>
      <c r="C317" s="149"/>
      <c r="D317" s="140"/>
      <c r="E317" s="140"/>
      <c r="F317" s="140"/>
      <c r="G317" s="140"/>
      <c r="H317" s="140"/>
      <c r="I317" s="140"/>
      <c r="J317" s="140"/>
      <c r="K317" s="140"/>
    </row>
    <row r="318" spans="1:11" ht="9.9499999999999993" customHeight="1">
      <c r="A318" s="143"/>
      <c r="B318" s="146"/>
      <c r="C318" s="149"/>
      <c r="D318" s="140"/>
      <c r="E318" s="140"/>
      <c r="F318" s="140"/>
      <c r="G318" s="140"/>
      <c r="H318" s="140"/>
      <c r="I318" s="140"/>
      <c r="J318" s="140"/>
      <c r="K318" s="140"/>
    </row>
    <row r="319" spans="1:11" ht="9.9499999999999993" customHeight="1">
      <c r="A319" s="143"/>
      <c r="B319" s="146"/>
      <c r="C319" s="149"/>
      <c r="D319" s="140"/>
      <c r="E319" s="140"/>
      <c r="F319" s="140"/>
      <c r="G319" s="140"/>
      <c r="H319" s="140"/>
      <c r="I319" s="140"/>
      <c r="J319" s="140"/>
      <c r="K319" s="140"/>
    </row>
    <row r="320" spans="1:11" ht="9.9499999999999993" customHeight="1">
      <c r="A320" s="143"/>
      <c r="B320" s="146"/>
      <c r="C320" s="149"/>
      <c r="D320" s="140"/>
      <c r="E320" s="140"/>
      <c r="F320" s="140"/>
      <c r="G320" s="140"/>
      <c r="H320" s="140"/>
      <c r="I320" s="140"/>
      <c r="J320" s="140"/>
      <c r="K320" s="140"/>
    </row>
    <row r="321" spans="1:11" ht="9.9499999999999993" customHeight="1">
      <c r="A321" s="143"/>
      <c r="B321" s="146"/>
      <c r="C321" s="149"/>
      <c r="D321" s="140"/>
      <c r="E321" s="140"/>
      <c r="F321" s="140"/>
      <c r="G321" s="140"/>
      <c r="H321" s="140"/>
      <c r="I321" s="140"/>
      <c r="J321" s="140"/>
      <c r="K321" s="140"/>
    </row>
    <row r="322" spans="1:11" ht="9.9499999999999993" customHeight="1">
      <c r="A322" s="143"/>
      <c r="B322" s="146"/>
      <c r="C322" s="149"/>
      <c r="D322" s="140"/>
      <c r="E322" s="140"/>
      <c r="F322" s="140"/>
      <c r="G322" s="140"/>
      <c r="H322" s="140"/>
      <c r="I322" s="140"/>
      <c r="J322" s="140"/>
      <c r="K322" s="140"/>
    </row>
    <row r="323" spans="1:11" ht="9.9499999999999993" customHeight="1">
      <c r="A323" s="143"/>
      <c r="B323" s="146"/>
      <c r="C323" s="149"/>
      <c r="D323" s="140"/>
      <c r="E323" s="140"/>
      <c r="F323" s="140"/>
      <c r="G323" s="140"/>
      <c r="H323" s="140"/>
      <c r="I323" s="140"/>
      <c r="J323" s="140"/>
      <c r="K323" s="140"/>
    </row>
    <row r="324" spans="1:11" ht="9.9499999999999993" customHeight="1">
      <c r="A324" s="143"/>
      <c r="B324" s="146"/>
      <c r="C324" s="149"/>
      <c r="D324" s="140"/>
      <c r="E324" s="140"/>
      <c r="F324" s="140"/>
      <c r="G324" s="140"/>
      <c r="H324" s="140"/>
      <c r="I324" s="140"/>
      <c r="J324" s="140"/>
      <c r="K324" s="140"/>
    </row>
    <row r="325" spans="1:11" ht="9.9499999999999993" customHeight="1">
      <c r="A325" s="143"/>
      <c r="B325" s="146"/>
      <c r="C325" s="149"/>
      <c r="D325" s="140"/>
      <c r="E325" s="140"/>
      <c r="F325" s="140"/>
      <c r="G325" s="140"/>
      <c r="H325" s="140"/>
      <c r="I325" s="140"/>
      <c r="J325" s="140"/>
      <c r="K325" s="140"/>
    </row>
    <row r="326" spans="1:11" ht="9.9499999999999993" customHeight="1">
      <c r="A326" s="143"/>
      <c r="B326" s="146"/>
      <c r="C326" s="149"/>
      <c r="D326" s="140"/>
      <c r="E326" s="140"/>
      <c r="F326" s="140"/>
      <c r="G326" s="140"/>
      <c r="H326" s="140"/>
      <c r="I326" s="140"/>
      <c r="J326" s="140"/>
      <c r="K326" s="140"/>
    </row>
    <row r="327" spans="1:11" ht="9.9499999999999993" customHeight="1">
      <c r="A327" s="143"/>
      <c r="B327" s="146"/>
      <c r="C327" s="149"/>
      <c r="D327" s="140"/>
      <c r="E327" s="140"/>
      <c r="F327" s="140"/>
      <c r="G327" s="140"/>
      <c r="H327" s="140"/>
      <c r="I327" s="140"/>
      <c r="J327" s="140"/>
      <c r="K327" s="140"/>
    </row>
    <row r="328" spans="1:11" ht="9.9499999999999993" customHeight="1">
      <c r="A328" s="143"/>
      <c r="B328" s="146"/>
      <c r="C328" s="149"/>
      <c r="D328" s="140"/>
      <c r="E328" s="140"/>
      <c r="F328" s="140"/>
      <c r="G328" s="140"/>
      <c r="H328" s="140"/>
      <c r="I328" s="140"/>
      <c r="J328" s="140"/>
      <c r="K328" s="140"/>
    </row>
    <row r="329" spans="1:11" ht="9.9499999999999993" customHeight="1">
      <c r="A329" s="143"/>
      <c r="B329" s="146"/>
      <c r="C329" s="149"/>
      <c r="D329" s="140"/>
      <c r="E329" s="140"/>
      <c r="F329" s="140"/>
      <c r="G329" s="140"/>
      <c r="H329" s="140"/>
      <c r="I329" s="140"/>
      <c r="J329" s="140"/>
      <c r="K329" s="140"/>
    </row>
    <row r="330" spans="1:11" ht="9.9499999999999993" customHeight="1">
      <c r="A330" s="143"/>
      <c r="B330" s="146"/>
      <c r="C330" s="149"/>
      <c r="D330" s="140"/>
      <c r="E330" s="140"/>
      <c r="F330" s="140"/>
      <c r="G330" s="140"/>
      <c r="H330" s="140"/>
      <c r="I330" s="140"/>
      <c r="J330" s="140"/>
      <c r="K330" s="140"/>
    </row>
    <row r="331" spans="1:11" ht="9.9499999999999993" customHeight="1">
      <c r="A331" s="143"/>
      <c r="B331" s="146"/>
      <c r="C331" s="149"/>
      <c r="D331" s="140"/>
      <c r="E331" s="140"/>
      <c r="F331" s="140"/>
      <c r="G331" s="140"/>
      <c r="H331" s="140"/>
      <c r="I331" s="140"/>
      <c r="J331" s="140"/>
      <c r="K331" s="140"/>
    </row>
    <row r="332" spans="1:11" ht="9.9499999999999993" customHeight="1">
      <c r="A332" s="143"/>
      <c r="B332" s="146"/>
      <c r="C332" s="149"/>
      <c r="D332" s="140"/>
      <c r="E332" s="140"/>
      <c r="F332" s="140"/>
      <c r="G332" s="140"/>
      <c r="H332" s="140"/>
      <c r="I332" s="140"/>
      <c r="J332" s="140"/>
      <c r="K332" s="140"/>
    </row>
    <row r="333" spans="1:11" ht="9.9499999999999993" customHeight="1">
      <c r="A333" s="143"/>
      <c r="B333" s="146"/>
      <c r="C333" s="149"/>
      <c r="D333" s="140"/>
      <c r="E333" s="140"/>
      <c r="F333" s="140"/>
      <c r="G333" s="140"/>
      <c r="H333" s="140"/>
      <c r="I333" s="140"/>
      <c r="J333" s="140"/>
      <c r="K333" s="140"/>
    </row>
    <row r="334" spans="1:11" ht="9.9499999999999993" customHeight="1">
      <c r="A334" s="143"/>
      <c r="B334" s="146"/>
      <c r="C334" s="149"/>
      <c r="D334" s="140"/>
      <c r="E334" s="140"/>
      <c r="F334" s="140"/>
      <c r="G334" s="140"/>
      <c r="H334" s="140"/>
      <c r="I334" s="140"/>
      <c r="J334" s="140"/>
      <c r="K334" s="140"/>
    </row>
    <row r="335" spans="1:11" ht="9.9499999999999993" customHeight="1">
      <c r="A335" s="143"/>
      <c r="B335" s="146"/>
      <c r="C335" s="149"/>
      <c r="D335" s="140"/>
      <c r="E335" s="140"/>
      <c r="F335" s="140"/>
      <c r="G335" s="140"/>
      <c r="H335" s="140"/>
      <c r="I335" s="140"/>
      <c r="J335" s="140"/>
      <c r="K335" s="140"/>
    </row>
    <row r="336" spans="1:11" ht="9.9499999999999993" customHeight="1">
      <c r="A336" s="143"/>
      <c r="B336" s="146"/>
      <c r="C336" s="149"/>
      <c r="D336" s="140"/>
      <c r="E336" s="140"/>
      <c r="F336" s="140"/>
      <c r="G336" s="140"/>
      <c r="H336" s="140"/>
      <c r="I336" s="140"/>
      <c r="J336" s="140"/>
      <c r="K336" s="140"/>
    </row>
    <row r="337" spans="1:11" ht="9.9499999999999993" customHeight="1">
      <c r="A337" s="143"/>
      <c r="B337" s="146"/>
      <c r="C337" s="149"/>
      <c r="D337" s="140"/>
      <c r="E337" s="140"/>
      <c r="F337" s="140"/>
      <c r="G337" s="140"/>
      <c r="H337" s="140"/>
      <c r="I337" s="140"/>
      <c r="J337" s="140"/>
      <c r="K337" s="140"/>
    </row>
    <row r="338" spans="1:11" ht="9.9499999999999993" customHeight="1">
      <c r="A338" s="143"/>
      <c r="B338" s="146"/>
      <c r="C338" s="149"/>
      <c r="D338" s="140"/>
      <c r="E338" s="140"/>
      <c r="F338" s="140"/>
      <c r="G338" s="140"/>
      <c r="H338" s="140"/>
      <c r="I338" s="140"/>
      <c r="J338" s="140"/>
      <c r="K338" s="140"/>
    </row>
    <row r="339" spans="1:11" ht="9.9499999999999993" customHeight="1">
      <c r="A339" s="143"/>
      <c r="B339" s="146"/>
      <c r="C339" s="149"/>
      <c r="D339" s="140"/>
      <c r="E339" s="140"/>
      <c r="F339" s="140"/>
      <c r="G339" s="140"/>
      <c r="H339" s="140"/>
      <c r="I339" s="140"/>
      <c r="J339" s="140"/>
      <c r="K339" s="140"/>
    </row>
    <row r="340" spans="1:11" ht="9.9499999999999993" customHeight="1">
      <c r="A340" s="143"/>
      <c r="B340" s="146"/>
      <c r="C340" s="149"/>
      <c r="D340" s="140"/>
      <c r="E340" s="140"/>
      <c r="F340" s="140"/>
      <c r="G340" s="140"/>
      <c r="H340" s="140"/>
      <c r="I340" s="140"/>
      <c r="J340" s="140"/>
      <c r="K340" s="140"/>
    </row>
    <row r="341" spans="1:11" ht="9.9499999999999993" customHeight="1">
      <c r="A341" s="143"/>
      <c r="B341" s="146"/>
      <c r="C341" s="149"/>
      <c r="D341" s="140"/>
      <c r="E341" s="140"/>
      <c r="F341" s="140"/>
      <c r="G341" s="140"/>
      <c r="H341" s="140"/>
      <c r="I341" s="140"/>
      <c r="J341" s="140"/>
      <c r="K341" s="140"/>
    </row>
    <row r="342" spans="1:11" ht="9.9499999999999993" customHeight="1">
      <c r="A342" s="143"/>
      <c r="B342" s="146"/>
      <c r="C342" s="149"/>
      <c r="D342" s="140"/>
      <c r="E342" s="140"/>
      <c r="F342" s="140"/>
      <c r="G342" s="140"/>
      <c r="H342" s="140"/>
      <c r="I342" s="140"/>
      <c r="J342" s="140"/>
      <c r="K342" s="140"/>
    </row>
    <row r="343" spans="1:11" ht="9.9499999999999993" customHeight="1">
      <c r="A343" s="143"/>
      <c r="B343" s="146"/>
      <c r="C343" s="149"/>
      <c r="D343" s="140"/>
      <c r="E343" s="140"/>
      <c r="F343" s="140"/>
      <c r="G343" s="140"/>
      <c r="H343" s="140"/>
      <c r="I343" s="140"/>
      <c r="J343" s="140"/>
      <c r="K343" s="140"/>
    </row>
    <row r="344" spans="1:11" ht="9.9499999999999993" customHeight="1">
      <c r="A344" s="143"/>
      <c r="B344" s="146"/>
      <c r="C344" s="149"/>
      <c r="D344" s="140"/>
      <c r="E344" s="140"/>
      <c r="F344" s="140"/>
      <c r="G344" s="140"/>
      <c r="H344" s="140"/>
      <c r="I344" s="140"/>
      <c r="J344" s="140"/>
      <c r="K344" s="140"/>
    </row>
    <row r="345" spans="1:11" ht="9.9499999999999993" customHeight="1">
      <c r="A345" s="143"/>
      <c r="B345" s="146"/>
      <c r="C345" s="149"/>
      <c r="D345" s="140"/>
      <c r="E345" s="140"/>
      <c r="F345" s="140"/>
      <c r="G345" s="140"/>
      <c r="H345" s="140"/>
      <c r="I345" s="140"/>
      <c r="J345" s="140"/>
      <c r="K345" s="140"/>
    </row>
    <row r="346" spans="1:11" ht="9.9499999999999993" customHeight="1">
      <c r="A346" s="143"/>
      <c r="B346" s="146"/>
      <c r="C346" s="149"/>
      <c r="D346" s="140"/>
      <c r="E346" s="140"/>
      <c r="F346" s="140"/>
      <c r="G346" s="140"/>
      <c r="H346" s="140"/>
      <c r="I346" s="140"/>
      <c r="J346" s="140"/>
      <c r="K346" s="140"/>
    </row>
    <row r="347" spans="1:11" ht="9.9499999999999993" customHeight="1">
      <c r="A347" s="143"/>
      <c r="B347" s="146"/>
      <c r="C347" s="149"/>
      <c r="D347" s="140"/>
      <c r="E347" s="140"/>
      <c r="F347" s="140"/>
      <c r="G347" s="140"/>
      <c r="H347" s="140"/>
      <c r="I347" s="140"/>
      <c r="J347" s="140"/>
      <c r="K347" s="140"/>
    </row>
    <row r="348" spans="1:11" ht="9.9499999999999993" customHeight="1">
      <c r="A348" s="143"/>
      <c r="B348" s="146"/>
      <c r="C348" s="149"/>
      <c r="D348" s="140"/>
      <c r="E348" s="140"/>
      <c r="F348" s="140"/>
      <c r="G348" s="140"/>
      <c r="H348" s="140"/>
      <c r="I348" s="140"/>
      <c r="J348" s="140"/>
      <c r="K348" s="140"/>
    </row>
    <row r="349" spans="1:11" ht="9.9499999999999993" customHeight="1">
      <c r="A349" s="144"/>
      <c r="B349" s="147"/>
      <c r="C349" s="150"/>
      <c r="D349" s="141"/>
      <c r="E349" s="141"/>
      <c r="F349" s="141"/>
      <c r="G349" s="141"/>
      <c r="H349" s="141"/>
      <c r="I349" s="141"/>
      <c r="J349" s="141"/>
      <c r="K349" s="141"/>
    </row>
    <row r="350" spans="1:11" ht="9.9499999999999993" customHeight="1">
      <c r="A350" s="142" t="s">
        <v>146</v>
      </c>
      <c r="B350" s="145" t="s">
        <v>150</v>
      </c>
      <c r="C350" s="148" t="s">
        <v>56</v>
      </c>
      <c r="D350" s="139">
        <f>$U23/$U$15*D$17</f>
        <v>3.3008424178410929E-5</v>
      </c>
      <c r="E350" s="139">
        <f>$U23/$U$15*E$17</f>
        <v>4.5063623746309247E-7</v>
      </c>
      <c r="F350" s="139">
        <f>$U23/$U$15*F$17</f>
        <v>1.4124939586017348E-3</v>
      </c>
      <c r="G350" s="139">
        <f>$U23/$U$15*G$17</f>
        <v>1.4959243680982389E-2</v>
      </c>
      <c r="H350" s="139">
        <f>$V23/$V$15*H$17</f>
        <v>2.7239005624811256E-5</v>
      </c>
      <c r="I350" s="139">
        <f>$V23/$V$15*I$17</f>
        <v>3.7187122113600653E-7</v>
      </c>
      <c r="J350" s="139">
        <f>$V23/$V$15*J$17</f>
        <v>1.1405154031961767E-3</v>
      </c>
      <c r="K350" s="139">
        <f>$V23/$V$15*K$17</f>
        <v>1.2380677019957875E-2</v>
      </c>
    </row>
    <row r="351" spans="1:11" ht="9.9499999999999993" customHeight="1">
      <c r="A351" s="143"/>
      <c r="B351" s="146"/>
      <c r="C351" s="149"/>
      <c r="D351" s="140"/>
      <c r="E351" s="140"/>
      <c r="F351" s="140"/>
      <c r="G351" s="140"/>
      <c r="H351" s="140"/>
      <c r="I351" s="140"/>
      <c r="J351" s="140"/>
      <c r="K351" s="140"/>
    </row>
    <row r="352" spans="1:11" ht="9.9499999999999993" customHeight="1">
      <c r="A352" s="143"/>
      <c r="B352" s="146"/>
      <c r="C352" s="149"/>
      <c r="D352" s="140"/>
      <c r="E352" s="140"/>
      <c r="F352" s="140"/>
      <c r="G352" s="140"/>
      <c r="H352" s="140"/>
      <c r="I352" s="140"/>
      <c r="J352" s="140"/>
      <c r="K352" s="140"/>
    </row>
    <row r="353" spans="1:11" ht="9.9499999999999993" customHeight="1">
      <c r="A353" s="143"/>
      <c r="B353" s="146"/>
      <c r="C353" s="149"/>
      <c r="D353" s="140"/>
      <c r="E353" s="140"/>
      <c r="F353" s="140"/>
      <c r="G353" s="140"/>
      <c r="H353" s="140"/>
      <c r="I353" s="140"/>
      <c r="J353" s="140"/>
      <c r="K353" s="140"/>
    </row>
    <row r="354" spans="1:11" ht="9.9499999999999993" customHeight="1">
      <c r="A354" s="143"/>
      <c r="B354" s="146"/>
      <c r="C354" s="149"/>
      <c r="D354" s="140"/>
      <c r="E354" s="140"/>
      <c r="F354" s="140"/>
      <c r="G354" s="140"/>
      <c r="H354" s="140"/>
      <c r="I354" s="140"/>
      <c r="J354" s="140"/>
      <c r="K354" s="140"/>
    </row>
    <row r="355" spans="1:11" ht="9.9499999999999993" customHeight="1">
      <c r="A355" s="143"/>
      <c r="B355" s="146"/>
      <c r="C355" s="149"/>
      <c r="D355" s="140"/>
      <c r="E355" s="140"/>
      <c r="F355" s="140"/>
      <c r="G355" s="140"/>
      <c r="H355" s="140"/>
      <c r="I355" s="140"/>
      <c r="J355" s="140"/>
      <c r="K355" s="140"/>
    </row>
    <row r="356" spans="1:11" ht="9.9499999999999993" customHeight="1">
      <c r="A356" s="143"/>
      <c r="B356" s="146"/>
      <c r="C356" s="149"/>
      <c r="D356" s="140"/>
      <c r="E356" s="140"/>
      <c r="F356" s="140"/>
      <c r="G356" s="140"/>
      <c r="H356" s="140"/>
      <c r="I356" s="140"/>
      <c r="J356" s="140"/>
      <c r="K356" s="140"/>
    </row>
    <row r="357" spans="1:11" ht="9.9499999999999993" customHeight="1">
      <c r="A357" s="143"/>
      <c r="B357" s="146"/>
      <c r="C357" s="149"/>
      <c r="D357" s="140"/>
      <c r="E357" s="140"/>
      <c r="F357" s="140"/>
      <c r="G357" s="140"/>
      <c r="H357" s="140"/>
      <c r="I357" s="140"/>
      <c r="J357" s="140"/>
      <c r="K357" s="140"/>
    </row>
    <row r="358" spans="1:11" ht="9.9499999999999993" customHeight="1">
      <c r="A358" s="143"/>
      <c r="B358" s="146"/>
      <c r="C358" s="149"/>
      <c r="D358" s="140"/>
      <c r="E358" s="140"/>
      <c r="F358" s="140"/>
      <c r="G358" s="140"/>
      <c r="H358" s="140"/>
      <c r="I358" s="140"/>
      <c r="J358" s="140"/>
      <c r="K358" s="140"/>
    </row>
    <row r="359" spans="1:11" ht="9.9499999999999993" customHeight="1">
      <c r="A359" s="143"/>
      <c r="B359" s="146"/>
      <c r="C359" s="149"/>
      <c r="D359" s="140"/>
      <c r="E359" s="140"/>
      <c r="F359" s="140"/>
      <c r="G359" s="140"/>
      <c r="H359" s="140"/>
      <c r="I359" s="140"/>
      <c r="J359" s="140"/>
      <c r="K359" s="140"/>
    </row>
    <row r="360" spans="1:11" ht="9.9499999999999993" customHeight="1">
      <c r="A360" s="143"/>
      <c r="B360" s="146"/>
      <c r="C360" s="149"/>
      <c r="D360" s="140"/>
      <c r="E360" s="140"/>
      <c r="F360" s="140"/>
      <c r="G360" s="140"/>
      <c r="H360" s="140"/>
      <c r="I360" s="140"/>
      <c r="J360" s="140"/>
      <c r="K360" s="140"/>
    </row>
    <row r="361" spans="1:11" ht="9.9499999999999993" customHeight="1">
      <c r="A361" s="143"/>
      <c r="B361" s="146"/>
      <c r="C361" s="149"/>
      <c r="D361" s="140"/>
      <c r="E361" s="140"/>
      <c r="F361" s="140"/>
      <c r="G361" s="140"/>
      <c r="H361" s="140"/>
      <c r="I361" s="140"/>
      <c r="J361" s="140"/>
      <c r="K361" s="140"/>
    </row>
    <row r="362" spans="1:11" ht="9.9499999999999993" customHeight="1">
      <c r="A362" s="143"/>
      <c r="B362" s="146"/>
      <c r="C362" s="149"/>
      <c r="D362" s="140"/>
      <c r="E362" s="140"/>
      <c r="F362" s="140"/>
      <c r="G362" s="140"/>
      <c r="H362" s="140"/>
      <c r="I362" s="140"/>
      <c r="J362" s="140"/>
      <c r="K362" s="140"/>
    </row>
    <row r="363" spans="1:11" ht="9.9499999999999993" customHeight="1">
      <c r="A363" s="143"/>
      <c r="B363" s="146"/>
      <c r="C363" s="149"/>
      <c r="D363" s="140"/>
      <c r="E363" s="140"/>
      <c r="F363" s="140"/>
      <c r="G363" s="140"/>
      <c r="H363" s="140"/>
      <c r="I363" s="140"/>
      <c r="J363" s="140"/>
      <c r="K363" s="140"/>
    </row>
    <row r="364" spans="1:11" ht="9.9499999999999993" customHeight="1">
      <c r="A364" s="143"/>
      <c r="B364" s="146"/>
      <c r="C364" s="149"/>
      <c r="D364" s="140"/>
      <c r="E364" s="140"/>
      <c r="F364" s="140"/>
      <c r="G364" s="140"/>
      <c r="H364" s="140"/>
      <c r="I364" s="140"/>
      <c r="J364" s="140"/>
      <c r="K364" s="140"/>
    </row>
    <row r="365" spans="1:11" ht="9.9499999999999993" customHeight="1">
      <c r="A365" s="143"/>
      <c r="B365" s="146"/>
      <c r="C365" s="149"/>
      <c r="D365" s="140"/>
      <c r="E365" s="140"/>
      <c r="F365" s="140"/>
      <c r="G365" s="140"/>
      <c r="H365" s="140"/>
      <c r="I365" s="140"/>
      <c r="J365" s="140"/>
      <c r="K365" s="140"/>
    </row>
    <row r="366" spans="1:11" ht="9.9499999999999993" customHeight="1">
      <c r="A366" s="143"/>
      <c r="B366" s="146"/>
      <c r="C366" s="149"/>
      <c r="D366" s="140"/>
      <c r="E366" s="140"/>
      <c r="F366" s="140"/>
      <c r="G366" s="140"/>
      <c r="H366" s="140"/>
      <c r="I366" s="140"/>
      <c r="J366" s="140"/>
      <c r="K366" s="140"/>
    </row>
    <row r="367" spans="1:11" ht="9.9499999999999993" customHeight="1">
      <c r="A367" s="143"/>
      <c r="B367" s="146"/>
      <c r="C367" s="149"/>
      <c r="D367" s="140"/>
      <c r="E367" s="140"/>
      <c r="F367" s="140"/>
      <c r="G367" s="140"/>
      <c r="H367" s="140"/>
      <c r="I367" s="140"/>
      <c r="J367" s="140"/>
      <c r="K367" s="140"/>
    </row>
    <row r="368" spans="1:11" ht="9.9499999999999993" customHeight="1">
      <c r="A368" s="143"/>
      <c r="B368" s="146"/>
      <c r="C368" s="149"/>
      <c r="D368" s="140"/>
      <c r="E368" s="140"/>
      <c r="F368" s="140"/>
      <c r="G368" s="140"/>
      <c r="H368" s="140"/>
      <c r="I368" s="140"/>
      <c r="J368" s="140"/>
      <c r="K368" s="140"/>
    </row>
    <row r="369" spans="1:11" ht="9.9499999999999993" customHeight="1">
      <c r="A369" s="143"/>
      <c r="B369" s="146"/>
      <c r="C369" s="149"/>
      <c r="D369" s="140"/>
      <c r="E369" s="140"/>
      <c r="F369" s="140"/>
      <c r="G369" s="140"/>
      <c r="H369" s="140"/>
      <c r="I369" s="140"/>
      <c r="J369" s="140"/>
      <c r="K369" s="140"/>
    </row>
    <row r="370" spans="1:11" ht="9.9499999999999993" customHeight="1">
      <c r="A370" s="143"/>
      <c r="B370" s="146"/>
      <c r="C370" s="149"/>
      <c r="D370" s="140"/>
      <c r="E370" s="140"/>
      <c r="F370" s="140"/>
      <c r="G370" s="140"/>
      <c r="H370" s="140"/>
      <c r="I370" s="140"/>
      <c r="J370" s="140"/>
      <c r="K370" s="140"/>
    </row>
    <row r="371" spans="1:11" ht="9.9499999999999993" customHeight="1">
      <c r="A371" s="143"/>
      <c r="B371" s="146"/>
      <c r="C371" s="149"/>
      <c r="D371" s="140"/>
      <c r="E371" s="140"/>
      <c r="F371" s="140"/>
      <c r="G371" s="140"/>
      <c r="H371" s="140"/>
      <c r="I371" s="140"/>
      <c r="J371" s="140"/>
      <c r="K371" s="140"/>
    </row>
    <row r="372" spans="1:11" ht="9.9499999999999993" customHeight="1">
      <c r="A372" s="143"/>
      <c r="B372" s="146"/>
      <c r="C372" s="149"/>
      <c r="D372" s="140"/>
      <c r="E372" s="140"/>
      <c r="F372" s="140"/>
      <c r="G372" s="140"/>
      <c r="H372" s="140"/>
      <c r="I372" s="140"/>
      <c r="J372" s="140"/>
      <c r="K372" s="140"/>
    </row>
    <row r="373" spans="1:11" ht="9.9499999999999993" customHeight="1">
      <c r="A373" s="143"/>
      <c r="B373" s="146"/>
      <c r="C373" s="149"/>
      <c r="D373" s="140"/>
      <c r="E373" s="140"/>
      <c r="F373" s="140"/>
      <c r="G373" s="140"/>
      <c r="H373" s="140"/>
      <c r="I373" s="140"/>
      <c r="J373" s="140"/>
      <c r="K373" s="140"/>
    </row>
    <row r="374" spans="1:11" ht="9.9499999999999993" customHeight="1">
      <c r="A374" s="143"/>
      <c r="B374" s="146"/>
      <c r="C374" s="149"/>
      <c r="D374" s="140"/>
      <c r="E374" s="140"/>
      <c r="F374" s="140"/>
      <c r="G374" s="140"/>
      <c r="H374" s="140"/>
      <c r="I374" s="140"/>
      <c r="J374" s="140"/>
      <c r="K374" s="140"/>
    </row>
    <row r="375" spans="1:11" ht="9.9499999999999993" customHeight="1">
      <c r="A375" s="143"/>
      <c r="B375" s="146"/>
      <c r="C375" s="149"/>
      <c r="D375" s="140"/>
      <c r="E375" s="140"/>
      <c r="F375" s="140"/>
      <c r="G375" s="140"/>
      <c r="H375" s="140"/>
      <c r="I375" s="140"/>
      <c r="J375" s="140"/>
      <c r="K375" s="140"/>
    </row>
    <row r="376" spans="1:11" ht="9.9499999999999993" customHeight="1">
      <c r="A376" s="143"/>
      <c r="B376" s="146"/>
      <c r="C376" s="149"/>
      <c r="D376" s="140"/>
      <c r="E376" s="140"/>
      <c r="F376" s="140"/>
      <c r="G376" s="140"/>
      <c r="H376" s="140"/>
      <c r="I376" s="140"/>
      <c r="J376" s="140"/>
      <c r="K376" s="140"/>
    </row>
    <row r="377" spans="1:11" ht="9.9499999999999993" customHeight="1">
      <c r="A377" s="143"/>
      <c r="B377" s="146"/>
      <c r="C377" s="149"/>
      <c r="D377" s="140"/>
      <c r="E377" s="140"/>
      <c r="F377" s="140"/>
      <c r="G377" s="140"/>
      <c r="H377" s="140"/>
      <c r="I377" s="140"/>
      <c r="J377" s="140"/>
      <c r="K377" s="140"/>
    </row>
    <row r="378" spans="1:11" ht="9.9499999999999993" customHeight="1">
      <c r="A378" s="143"/>
      <c r="B378" s="146"/>
      <c r="C378" s="149"/>
      <c r="D378" s="140"/>
      <c r="E378" s="140"/>
      <c r="F378" s="140"/>
      <c r="G378" s="140"/>
      <c r="H378" s="140"/>
      <c r="I378" s="140"/>
      <c r="J378" s="140"/>
      <c r="K378" s="140"/>
    </row>
    <row r="379" spans="1:11" ht="9.9499999999999993" customHeight="1">
      <c r="A379" s="143"/>
      <c r="B379" s="146"/>
      <c r="C379" s="149"/>
      <c r="D379" s="140"/>
      <c r="E379" s="140"/>
      <c r="F379" s="140"/>
      <c r="G379" s="140"/>
      <c r="H379" s="140"/>
      <c r="I379" s="140"/>
      <c r="J379" s="140"/>
      <c r="K379" s="140"/>
    </row>
    <row r="380" spans="1:11" ht="9.9499999999999993" customHeight="1">
      <c r="A380" s="143"/>
      <c r="B380" s="146"/>
      <c r="C380" s="149"/>
      <c r="D380" s="140"/>
      <c r="E380" s="140"/>
      <c r="F380" s="140"/>
      <c r="G380" s="140"/>
      <c r="H380" s="140"/>
      <c r="I380" s="140"/>
      <c r="J380" s="140"/>
      <c r="K380" s="140"/>
    </row>
    <row r="381" spans="1:11" ht="9.9499999999999993" customHeight="1">
      <c r="A381" s="143"/>
      <c r="B381" s="146"/>
      <c r="C381" s="149"/>
      <c r="D381" s="140"/>
      <c r="E381" s="140"/>
      <c r="F381" s="140"/>
      <c r="G381" s="140"/>
      <c r="H381" s="140"/>
      <c r="I381" s="140"/>
      <c r="J381" s="140"/>
      <c r="K381" s="140"/>
    </row>
    <row r="382" spans="1:11" ht="9.9499999999999993" customHeight="1">
      <c r="A382" s="143"/>
      <c r="B382" s="146"/>
      <c r="C382" s="149"/>
      <c r="D382" s="140"/>
      <c r="E382" s="140"/>
      <c r="F382" s="140"/>
      <c r="G382" s="140"/>
      <c r="H382" s="140"/>
      <c r="I382" s="140"/>
      <c r="J382" s="140"/>
      <c r="K382" s="140"/>
    </row>
    <row r="383" spans="1:11" ht="9.9499999999999993" customHeight="1">
      <c r="A383" s="143"/>
      <c r="B383" s="146"/>
      <c r="C383" s="149"/>
      <c r="D383" s="140"/>
      <c r="E383" s="140"/>
      <c r="F383" s="140"/>
      <c r="G383" s="140"/>
      <c r="H383" s="140"/>
      <c r="I383" s="140"/>
      <c r="J383" s="140"/>
      <c r="K383" s="140"/>
    </row>
    <row r="384" spans="1:11" ht="9.9499999999999993" customHeight="1">
      <c r="A384" s="143"/>
      <c r="B384" s="146"/>
      <c r="C384" s="149"/>
      <c r="D384" s="140"/>
      <c r="E384" s="140"/>
      <c r="F384" s="140"/>
      <c r="G384" s="140"/>
      <c r="H384" s="140"/>
      <c r="I384" s="140"/>
      <c r="J384" s="140"/>
      <c r="K384" s="140"/>
    </row>
    <row r="385" spans="1:13" ht="9.9499999999999993" customHeight="1">
      <c r="A385" s="143"/>
      <c r="B385" s="146"/>
      <c r="C385" s="149"/>
      <c r="D385" s="140"/>
      <c r="E385" s="140"/>
      <c r="F385" s="140"/>
      <c r="G385" s="140"/>
      <c r="H385" s="140"/>
      <c r="I385" s="140"/>
      <c r="J385" s="140"/>
      <c r="K385" s="140"/>
    </row>
    <row r="386" spans="1:13" ht="9.9499999999999993" customHeight="1">
      <c r="A386" s="143"/>
      <c r="B386" s="146"/>
      <c r="C386" s="149"/>
      <c r="D386" s="140"/>
      <c r="E386" s="140"/>
      <c r="F386" s="140"/>
      <c r="G386" s="140"/>
      <c r="H386" s="140"/>
      <c r="I386" s="140"/>
      <c r="J386" s="140"/>
      <c r="K386" s="140"/>
    </row>
    <row r="387" spans="1:13" ht="9.9499999999999993" customHeight="1">
      <c r="A387" s="143"/>
      <c r="B387" s="146"/>
      <c r="C387" s="149"/>
      <c r="D387" s="140"/>
      <c r="E387" s="140"/>
      <c r="F387" s="140"/>
      <c r="G387" s="140"/>
      <c r="H387" s="140"/>
      <c r="I387" s="140"/>
      <c r="J387" s="140"/>
      <c r="K387" s="140"/>
    </row>
    <row r="388" spans="1:13" ht="9.9499999999999993" customHeight="1">
      <c r="A388" s="143"/>
      <c r="B388" s="146"/>
      <c r="C388" s="149"/>
      <c r="D388" s="140"/>
      <c r="E388" s="140"/>
      <c r="F388" s="140"/>
      <c r="G388" s="140"/>
      <c r="H388" s="140"/>
      <c r="I388" s="140"/>
      <c r="J388" s="140"/>
      <c r="K388" s="140"/>
    </row>
    <row r="389" spans="1:13" ht="9.9499999999999993" customHeight="1">
      <c r="A389" s="143"/>
      <c r="B389" s="146"/>
      <c r="C389" s="149"/>
      <c r="D389" s="140"/>
      <c r="E389" s="140"/>
      <c r="F389" s="140"/>
      <c r="G389" s="140"/>
      <c r="H389" s="140"/>
      <c r="I389" s="140"/>
      <c r="J389" s="140"/>
      <c r="K389" s="140"/>
    </row>
    <row r="390" spans="1:13" ht="9.9499999999999993" customHeight="1">
      <c r="A390" s="143"/>
      <c r="B390" s="146"/>
      <c r="C390" s="149"/>
      <c r="D390" s="140"/>
      <c r="E390" s="140"/>
      <c r="F390" s="140"/>
      <c r="G390" s="140"/>
      <c r="H390" s="140"/>
      <c r="I390" s="140"/>
      <c r="J390" s="140"/>
      <c r="K390" s="140"/>
    </row>
    <row r="391" spans="1:13" ht="9.9499999999999993" customHeight="1">
      <c r="A391" s="143"/>
      <c r="B391" s="146"/>
      <c r="C391" s="149"/>
      <c r="D391" s="140"/>
      <c r="E391" s="140"/>
      <c r="F391" s="140"/>
      <c r="G391" s="140"/>
      <c r="H391" s="140"/>
      <c r="I391" s="140"/>
      <c r="J391" s="140"/>
      <c r="K391" s="140"/>
    </row>
    <row r="392" spans="1:13" ht="9.9499999999999993" customHeight="1">
      <c r="A392" s="143"/>
      <c r="B392" s="146"/>
      <c r="C392" s="149"/>
      <c r="D392" s="140"/>
      <c r="E392" s="140"/>
      <c r="F392" s="140"/>
      <c r="G392" s="140"/>
      <c r="H392" s="140"/>
      <c r="I392" s="140"/>
      <c r="J392" s="140"/>
      <c r="K392" s="140"/>
    </row>
    <row r="393" spans="1:13" ht="9.9499999999999993" customHeight="1">
      <c r="A393" s="143"/>
      <c r="B393" s="146"/>
      <c r="C393" s="149"/>
      <c r="D393" s="140"/>
      <c r="E393" s="140"/>
      <c r="F393" s="140"/>
      <c r="G393" s="140"/>
      <c r="H393" s="140"/>
      <c r="I393" s="140"/>
      <c r="J393" s="140"/>
      <c r="K393" s="140"/>
    </row>
    <row r="394" spans="1:13" ht="9.9499999999999993" customHeight="1">
      <c r="A394" s="143"/>
      <c r="B394" s="146"/>
      <c r="C394" s="149"/>
      <c r="D394" s="140"/>
      <c r="E394" s="140"/>
      <c r="F394" s="140"/>
      <c r="G394" s="140"/>
      <c r="H394" s="140"/>
      <c r="I394" s="140"/>
      <c r="J394" s="140"/>
      <c r="K394" s="140"/>
    </row>
    <row r="395" spans="1:13" ht="9.9499999999999993" customHeight="1">
      <c r="A395" s="143"/>
      <c r="B395" s="146"/>
      <c r="C395" s="149"/>
      <c r="D395" s="140"/>
      <c r="E395" s="140"/>
      <c r="F395" s="140"/>
      <c r="G395" s="140"/>
      <c r="H395" s="140"/>
      <c r="I395" s="140"/>
      <c r="J395" s="140"/>
      <c r="K395" s="140"/>
    </row>
    <row r="396" spans="1:13" ht="9.9499999999999993" customHeight="1">
      <c r="A396" s="143"/>
      <c r="B396" s="146"/>
      <c r="C396" s="149"/>
      <c r="D396" s="140"/>
      <c r="E396" s="140"/>
      <c r="F396" s="140"/>
      <c r="G396" s="140"/>
      <c r="H396" s="140"/>
      <c r="I396" s="140"/>
      <c r="J396" s="140"/>
      <c r="K396" s="140"/>
    </row>
    <row r="397" spans="1:13" ht="9.9499999999999993" customHeight="1">
      <c r="A397" s="143"/>
      <c r="B397" s="146"/>
      <c r="C397" s="149"/>
      <c r="D397" s="140"/>
      <c r="E397" s="140"/>
      <c r="F397" s="140"/>
      <c r="G397" s="140"/>
      <c r="H397" s="140"/>
      <c r="I397" s="140"/>
      <c r="J397" s="140"/>
      <c r="K397" s="140"/>
    </row>
    <row r="398" spans="1:13" ht="9.9499999999999993" customHeight="1">
      <c r="A398" s="143"/>
      <c r="B398" s="146"/>
      <c r="C398" s="149"/>
      <c r="D398" s="140"/>
      <c r="E398" s="140"/>
      <c r="F398" s="140"/>
      <c r="G398" s="140"/>
      <c r="H398" s="140"/>
      <c r="I398" s="140"/>
      <c r="J398" s="140"/>
      <c r="K398" s="140"/>
    </row>
    <row r="399" spans="1:13" ht="9.9499999999999993" customHeight="1">
      <c r="A399" s="144"/>
      <c r="B399" s="147"/>
      <c r="C399" s="150"/>
      <c r="D399" s="141"/>
      <c r="E399" s="141"/>
      <c r="F399" s="141"/>
      <c r="G399" s="141"/>
      <c r="H399" s="141"/>
      <c r="I399" s="141"/>
      <c r="J399" s="141"/>
      <c r="K399" s="141"/>
    </row>
    <row r="400" spans="1:13" ht="9.9499999999999993" customHeight="1">
      <c r="A400" s="166" t="s">
        <v>147</v>
      </c>
      <c r="B400" s="163" t="s">
        <v>151</v>
      </c>
      <c r="C400" s="165" t="s">
        <v>56</v>
      </c>
      <c r="D400" s="156">
        <f>$U24/$U$15*D$17</f>
        <v>0.25051402080992619</v>
      </c>
      <c r="E400" s="156">
        <f>$U24/$U$15*E$17</f>
        <v>3.4200571090386026E-3</v>
      </c>
      <c r="F400" s="156">
        <f>$U24/$U$15*F$17</f>
        <v>10.719976786122507</v>
      </c>
      <c r="G400" s="156">
        <f>$U24/$U$15*G$17</f>
        <v>113.53163248700075</v>
      </c>
      <c r="H400" s="156">
        <f>$V24/$V$15*H$17</f>
        <v>0.23501274078700773</v>
      </c>
      <c r="I400" s="156">
        <f>$V24/$V$15*I$17</f>
        <v>3.208431177802582E-3</v>
      </c>
      <c r="J400" s="156">
        <f>$V24/$V$15*J$17</f>
        <v>9.8401408078856765</v>
      </c>
      <c r="K400" s="156">
        <f>$V24/$V$15*K$17</f>
        <v>106.81802703578629</v>
      </c>
      <c r="L400" s="13">
        <f>D400+E400+F400+G400</f>
        <v>124.50554335104222</v>
      </c>
      <c r="M400" s="13">
        <f>H400+I400+J400+K400</f>
        <v>116.89638901563677</v>
      </c>
    </row>
    <row r="401" spans="1:11" ht="9.9499999999999993" customHeight="1">
      <c r="A401" s="166"/>
      <c r="B401" s="163"/>
      <c r="C401" s="165"/>
      <c r="D401" s="156"/>
      <c r="E401" s="156"/>
      <c r="F401" s="156"/>
      <c r="G401" s="156"/>
      <c r="H401" s="156"/>
      <c r="I401" s="156"/>
      <c r="J401" s="156"/>
      <c r="K401" s="156"/>
    </row>
    <row r="402" spans="1:11" ht="9.9499999999999993" customHeight="1">
      <c r="A402" s="166"/>
      <c r="B402" s="163"/>
      <c r="C402" s="165"/>
      <c r="D402" s="156"/>
      <c r="E402" s="156"/>
      <c r="F402" s="156"/>
      <c r="G402" s="156"/>
      <c r="H402" s="156"/>
      <c r="I402" s="156"/>
      <c r="J402" s="156"/>
      <c r="K402" s="156"/>
    </row>
    <row r="403" spans="1:11" ht="9.9499999999999993" customHeight="1">
      <c r="A403" s="166"/>
      <c r="B403" s="163"/>
      <c r="C403" s="165"/>
      <c r="D403" s="156"/>
      <c r="E403" s="156"/>
      <c r="F403" s="156"/>
      <c r="G403" s="156"/>
      <c r="H403" s="156"/>
      <c r="I403" s="156"/>
      <c r="J403" s="156"/>
      <c r="K403" s="156"/>
    </row>
    <row r="404" spans="1:11" ht="9.9499999999999993" customHeight="1">
      <c r="A404" s="166"/>
      <c r="B404" s="163"/>
      <c r="C404" s="165"/>
      <c r="D404" s="156"/>
      <c r="E404" s="156"/>
      <c r="F404" s="156"/>
      <c r="G404" s="156"/>
      <c r="H404" s="156"/>
      <c r="I404" s="156"/>
      <c r="J404" s="156"/>
      <c r="K404" s="156"/>
    </row>
    <row r="405" spans="1:11" ht="9.9499999999999993" customHeight="1">
      <c r="A405" s="166"/>
      <c r="B405" s="163"/>
      <c r="C405" s="165"/>
      <c r="D405" s="156"/>
      <c r="E405" s="156"/>
      <c r="F405" s="156"/>
      <c r="G405" s="156"/>
      <c r="H405" s="156"/>
      <c r="I405" s="156"/>
      <c r="J405" s="156"/>
      <c r="K405" s="156"/>
    </row>
    <row r="406" spans="1:11" ht="9.9499999999999993" customHeight="1">
      <c r="A406" s="166"/>
      <c r="B406" s="163"/>
      <c r="C406" s="165"/>
      <c r="D406" s="156"/>
      <c r="E406" s="156"/>
      <c r="F406" s="156"/>
      <c r="G406" s="156"/>
      <c r="H406" s="156"/>
      <c r="I406" s="156"/>
      <c r="J406" s="156"/>
      <c r="K406" s="156"/>
    </row>
    <row r="407" spans="1:11" ht="9.9499999999999993" customHeight="1">
      <c r="A407" s="166"/>
      <c r="B407" s="163"/>
      <c r="C407" s="165"/>
      <c r="D407" s="156"/>
      <c r="E407" s="156"/>
      <c r="F407" s="156"/>
      <c r="G407" s="156"/>
      <c r="H407" s="156"/>
      <c r="I407" s="156"/>
      <c r="J407" s="156"/>
      <c r="K407" s="156"/>
    </row>
    <row r="408" spans="1:11" ht="9.9499999999999993" customHeight="1">
      <c r="A408" s="166"/>
      <c r="B408" s="163"/>
      <c r="C408" s="165"/>
      <c r="D408" s="156"/>
      <c r="E408" s="156"/>
      <c r="F408" s="156"/>
      <c r="G408" s="156"/>
      <c r="H408" s="156"/>
      <c r="I408" s="156"/>
      <c r="J408" s="156"/>
      <c r="K408" s="156"/>
    </row>
    <row r="409" spans="1:11" ht="9.9499999999999993" customHeight="1">
      <c r="A409" s="166"/>
      <c r="B409" s="163"/>
      <c r="C409" s="165"/>
      <c r="D409" s="156"/>
      <c r="E409" s="156"/>
      <c r="F409" s="156"/>
      <c r="G409" s="156"/>
      <c r="H409" s="156"/>
      <c r="I409" s="156"/>
      <c r="J409" s="156"/>
      <c r="K409" s="156"/>
    </row>
    <row r="410" spans="1:11" ht="9.9499999999999993" customHeight="1">
      <c r="A410" s="166"/>
      <c r="B410" s="163"/>
      <c r="C410" s="165"/>
      <c r="D410" s="156"/>
      <c r="E410" s="156"/>
      <c r="F410" s="156"/>
      <c r="G410" s="156"/>
      <c r="H410" s="156"/>
      <c r="I410" s="156"/>
      <c r="J410" s="156"/>
      <c r="K410" s="156"/>
    </row>
    <row r="411" spans="1:11" ht="9.9499999999999993" customHeight="1">
      <c r="A411" s="166"/>
      <c r="B411" s="163"/>
      <c r="C411" s="165"/>
      <c r="D411" s="156"/>
      <c r="E411" s="156"/>
      <c r="F411" s="156"/>
      <c r="G411" s="156"/>
      <c r="H411" s="156"/>
      <c r="I411" s="156"/>
      <c r="J411" s="156"/>
      <c r="K411" s="156"/>
    </row>
    <row r="412" spans="1:11" ht="9.9499999999999993" customHeight="1">
      <c r="A412" s="166"/>
      <c r="B412" s="163"/>
      <c r="C412" s="165"/>
      <c r="D412" s="156"/>
      <c r="E412" s="156"/>
      <c r="F412" s="156"/>
      <c r="G412" s="156"/>
      <c r="H412" s="156"/>
      <c r="I412" s="156"/>
      <c r="J412" s="156"/>
      <c r="K412" s="156"/>
    </row>
    <row r="413" spans="1:11" ht="9.9499999999999993" customHeight="1">
      <c r="A413" s="166"/>
      <c r="B413" s="163"/>
      <c r="C413" s="165"/>
      <c r="D413" s="156"/>
      <c r="E413" s="156"/>
      <c r="F413" s="156"/>
      <c r="G413" s="156"/>
      <c r="H413" s="156"/>
      <c r="I413" s="156"/>
      <c r="J413" s="156"/>
      <c r="K413" s="156"/>
    </row>
    <row r="414" spans="1:11" ht="9.9499999999999993" customHeight="1">
      <c r="A414" s="166"/>
      <c r="B414" s="163"/>
      <c r="C414" s="165"/>
      <c r="D414" s="156"/>
      <c r="E414" s="156"/>
      <c r="F414" s="156"/>
      <c r="G414" s="156"/>
      <c r="H414" s="156"/>
      <c r="I414" s="156"/>
      <c r="J414" s="156"/>
      <c r="K414" s="156"/>
    </row>
    <row r="415" spans="1:11" ht="9.9499999999999993" customHeight="1">
      <c r="A415" s="166"/>
      <c r="B415" s="163"/>
      <c r="C415" s="165"/>
      <c r="D415" s="156"/>
      <c r="E415" s="156"/>
      <c r="F415" s="156"/>
      <c r="G415" s="156"/>
      <c r="H415" s="156"/>
      <c r="I415" s="156"/>
      <c r="J415" s="156"/>
      <c r="K415" s="156"/>
    </row>
    <row r="416" spans="1:11" ht="9.9499999999999993" customHeight="1">
      <c r="A416" s="166"/>
      <c r="B416" s="163"/>
      <c r="C416" s="165"/>
      <c r="D416" s="156"/>
      <c r="E416" s="156"/>
      <c r="F416" s="156"/>
      <c r="G416" s="156"/>
      <c r="H416" s="156"/>
      <c r="I416" s="156"/>
      <c r="J416" s="156"/>
      <c r="K416" s="156"/>
    </row>
    <row r="417" spans="1:11" ht="9.9499999999999993" customHeight="1">
      <c r="A417" s="166"/>
      <c r="B417" s="163"/>
      <c r="C417" s="165"/>
      <c r="D417" s="156"/>
      <c r="E417" s="156"/>
      <c r="F417" s="156"/>
      <c r="G417" s="156"/>
      <c r="H417" s="156"/>
      <c r="I417" s="156"/>
      <c r="J417" s="156"/>
      <c r="K417" s="156"/>
    </row>
    <row r="418" spans="1:11" ht="9.9499999999999993" customHeight="1">
      <c r="A418" s="166"/>
      <c r="B418" s="163"/>
      <c r="C418" s="165"/>
      <c r="D418" s="156"/>
      <c r="E418" s="156"/>
      <c r="F418" s="156"/>
      <c r="G418" s="156"/>
      <c r="H418" s="156"/>
      <c r="I418" s="156"/>
      <c r="J418" s="156"/>
      <c r="K418" s="156"/>
    </row>
    <row r="419" spans="1:11" ht="9.9499999999999993" customHeight="1">
      <c r="A419" s="166"/>
      <c r="B419" s="163"/>
      <c r="C419" s="165"/>
      <c r="D419" s="156"/>
      <c r="E419" s="156"/>
      <c r="F419" s="156"/>
      <c r="G419" s="156"/>
      <c r="H419" s="156"/>
      <c r="I419" s="156"/>
      <c r="J419" s="156"/>
      <c r="K419" s="156"/>
    </row>
    <row r="420" spans="1:11" ht="9.9499999999999993" customHeight="1">
      <c r="A420" s="166"/>
      <c r="B420" s="163"/>
      <c r="C420" s="165"/>
      <c r="D420" s="156"/>
      <c r="E420" s="156"/>
      <c r="F420" s="156"/>
      <c r="G420" s="156"/>
      <c r="H420" s="156"/>
      <c r="I420" s="156"/>
      <c r="J420" s="156"/>
      <c r="K420" s="156"/>
    </row>
    <row r="421" spans="1:11" ht="9.9499999999999993" customHeight="1">
      <c r="A421" s="166"/>
      <c r="B421" s="163"/>
      <c r="C421" s="165"/>
      <c r="D421" s="156"/>
      <c r="E421" s="156"/>
      <c r="F421" s="156"/>
      <c r="G421" s="156"/>
      <c r="H421" s="156"/>
      <c r="I421" s="156"/>
      <c r="J421" s="156"/>
      <c r="K421" s="156"/>
    </row>
    <row r="422" spans="1:11" ht="9.9499999999999993" customHeight="1">
      <c r="A422" s="166"/>
      <c r="B422" s="163"/>
      <c r="C422" s="165"/>
      <c r="D422" s="156"/>
      <c r="E422" s="156"/>
      <c r="F422" s="156"/>
      <c r="G422" s="156"/>
      <c r="H422" s="156"/>
      <c r="I422" s="156"/>
      <c r="J422" s="156"/>
      <c r="K422" s="156"/>
    </row>
    <row r="423" spans="1:11" ht="9.9499999999999993" customHeight="1">
      <c r="A423" s="166"/>
      <c r="B423" s="163"/>
      <c r="C423" s="165"/>
      <c r="D423" s="156"/>
      <c r="E423" s="156"/>
      <c r="F423" s="156"/>
      <c r="G423" s="156"/>
      <c r="H423" s="156"/>
      <c r="I423" s="156"/>
      <c r="J423" s="156"/>
      <c r="K423" s="156"/>
    </row>
    <row r="424" spans="1:11" ht="9.9499999999999993" customHeight="1">
      <c r="A424" s="166"/>
      <c r="B424" s="163"/>
      <c r="C424" s="165"/>
      <c r="D424" s="156"/>
      <c r="E424" s="156"/>
      <c r="F424" s="156"/>
      <c r="G424" s="156"/>
      <c r="H424" s="156"/>
      <c r="I424" s="156"/>
      <c r="J424" s="156"/>
      <c r="K424" s="156"/>
    </row>
    <row r="425" spans="1:11" ht="9.9499999999999993" customHeight="1">
      <c r="A425" s="166"/>
      <c r="B425" s="163"/>
      <c r="C425" s="165"/>
      <c r="D425" s="156"/>
      <c r="E425" s="156"/>
      <c r="F425" s="156"/>
      <c r="G425" s="156"/>
      <c r="H425" s="156"/>
      <c r="I425" s="156"/>
      <c r="J425" s="156"/>
      <c r="K425" s="156"/>
    </row>
    <row r="426" spans="1:11" ht="9.9499999999999993" customHeight="1">
      <c r="A426" s="166"/>
      <c r="B426" s="163"/>
      <c r="C426" s="165"/>
      <c r="D426" s="156"/>
      <c r="E426" s="156"/>
      <c r="F426" s="156"/>
      <c r="G426" s="156"/>
      <c r="H426" s="156"/>
      <c r="I426" s="156"/>
      <c r="J426" s="156"/>
      <c r="K426" s="156"/>
    </row>
    <row r="427" spans="1:11" ht="9.9499999999999993" customHeight="1">
      <c r="A427" s="166"/>
      <c r="B427" s="163"/>
      <c r="C427" s="165"/>
      <c r="D427" s="156"/>
      <c r="E427" s="156"/>
      <c r="F427" s="156"/>
      <c r="G427" s="156"/>
      <c r="H427" s="156"/>
      <c r="I427" s="156"/>
      <c r="J427" s="156"/>
      <c r="K427" s="156"/>
    </row>
    <row r="428" spans="1:11" ht="9.9499999999999993" customHeight="1">
      <c r="A428" s="166"/>
      <c r="B428" s="163"/>
      <c r="C428" s="165"/>
      <c r="D428" s="156"/>
      <c r="E428" s="156"/>
      <c r="F428" s="156"/>
      <c r="G428" s="156"/>
      <c r="H428" s="156"/>
      <c r="I428" s="156"/>
      <c r="J428" s="156"/>
      <c r="K428" s="156"/>
    </row>
    <row r="429" spans="1:11" ht="9.9499999999999993" customHeight="1">
      <c r="A429" s="166"/>
      <c r="B429" s="163"/>
      <c r="C429" s="165"/>
      <c r="D429" s="156"/>
      <c r="E429" s="156"/>
      <c r="F429" s="156"/>
      <c r="G429" s="156"/>
      <c r="H429" s="156"/>
      <c r="I429" s="156"/>
      <c r="J429" s="156"/>
      <c r="K429" s="156"/>
    </row>
    <row r="430" spans="1:11" ht="9.9499999999999993" customHeight="1">
      <c r="A430" s="166"/>
      <c r="B430" s="163"/>
      <c r="C430" s="165"/>
      <c r="D430" s="156"/>
      <c r="E430" s="156"/>
      <c r="F430" s="156"/>
      <c r="G430" s="156"/>
      <c r="H430" s="156"/>
      <c r="I430" s="156"/>
      <c r="J430" s="156"/>
      <c r="K430" s="156"/>
    </row>
    <row r="431" spans="1:11" ht="9.9499999999999993" customHeight="1">
      <c r="A431" s="166"/>
      <c r="B431" s="163"/>
      <c r="C431" s="165"/>
      <c r="D431" s="156"/>
      <c r="E431" s="156"/>
      <c r="F431" s="156"/>
      <c r="G431" s="156"/>
      <c r="H431" s="156"/>
      <c r="I431" s="156"/>
      <c r="J431" s="156"/>
      <c r="K431" s="156"/>
    </row>
    <row r="432" spans="1:11" ht="9.9499999999999993" customHeight="1">
      <c r="A432" s="166"/>
      <c r="B432" s="163"/>
      <c r="C432" s="165"/>
      <c r="D432" s="156"/>
      <c r="E432" s="156"/>
      <c r="F432" s="156"/>
      <c r="G432" s="156"/>
      <c r="H432" s="156"/>
      <c r="I432" s="156"/>
      <c r="J432" s="156"/>
      <c r="K432" s="156"/>
    </row>
    <row r="433" spans="1:11" ht="9.9499999999999993" customHeight="1">
      <c r="A433" s="166"/>
      <c r="B433" s="163"/>
      <c r="C433" s="165"/>
      <c r="D433" s="156"/>
      <c r="E433" s="156"/>
      <c r="F433" s="156"/>
      <c r="G433" s="156"/>
      <c r="H433" s="156"/>
      <c r="I433" s="156"/>
      <c r="J433" s="156"/>
      <c r="K433" s="156"/>
    </row>
    <row r="434" spans="1:11" ht="9.9499999999999993" customHeight="1">
      <c r="A434" s="166"/>
      <c r="B434" s="163"/>
      <c r="C434" s="165"/>
      <c r="D434" s="156"/>
      <c r="E434" s="156"/>
      <c r="F434" s="156"/>
      <c r="G434" s="156"/>
      <c r="H434" s="156"/>
      <c r="I434" s="156"/>
      <c r="J434" s="156"/>
      <c r="K434" s="156"/>
    </row>
    <row r="435" spans="1:11" ht="9.9499999999999993" customHeight="1">
      <c r="A435" s="166"/>
      <c r="B435" s="163"/>
      <c r="C435" s="165"/>
      <c r="D435" s="156"/>
      <c r="E435" s="156"/>
      <c r="F435" s="156"/>
      <c r="G435" s="156"/>
      <c r="H435" s="156"/>
      <c r="I435" s="156"/>
      <c r="J435" s="156"/>
      <c r="K435" s="156"/>
    </row>
    <row r="436" spans="1:11" ht="9.9499999999999993" customHeight="1">
      <c r="A436" s="166"/>
      <c r="B436" s="163"/>
      <c r="C436" s="165"/>
      <c r="D436" s="156"/>
      <c r="E436" s="156"/>
      <c r="F436" s="156"/>
      <c r="G436" s="156"/>
      <c r="H436" s="156"/>
      <c r="I436" s="156"/>
      <c r="J436" s="156"/>
      <c r="K436" s="156"/>
    </row>
    <row r="437" spans="1:11" ht="9.9499999999999993" customHeight="1">
      <c r="A437" s="166"/>
      <c r="B437" s="163"/>
      <c r="C437" s="165"/>
      <c r="D437" s="156"/>
      <c r="E437" s="156"/>
      <c r="F437" s="156"/>
      <c r="G437" s="156"/>
      <c r="H437" s="156"/>
      <c r="I437" s="156"/>
      <c r="J437" s="156"/>
      <c r="K437" s="156"/>
    </row>
    <row r="438" spans="1:11" ht="9.9499999999999993" customHeight="1">
      <c r="A438" s="166"/>
      <c r="B438" s="163"/>
      <c r="C438" s="165"/>
      <c r="D438" s="156"/>
      <c r="E438" s="156"/>
      <c r="F438" s="156"/>
      <c r="G438" s="156"/>
      <c r="H438" s="156"/>
      <c r="I438" s="156"/>
      <c r="J438" s="156"/>
      <c r="K438" s="156"/>
    </row>
    <row r="439" spans="1:11" ht="9.9499999999999993" customHeight="1">
      <c r="A439" s="166"/>
      <c r="B439" s="163"/>
      <c r="C439" s="165"/>
      <c r="D439" s="156"/>
      <c r="E439" s="156"/>
      <c r="F439" s="156"/>
      <c r="G439" s="156"/>
      <c r="H439" s="156"/>
      <c r="I439" s="156"/>
      <c r="J439" s="156"/>
      <c r="K439" s="156"/>
    </row>
    <row r="440" spans="1:11" ht="9.9499999999999993" customHeight="1">
      <c r="A440" s="166"/>
      <c r="B440" s="163"/>
      <c r="C440" s="165"/>
      <c r="D440" s="156"/>
      <c r="E440" s="156"/>
      <c r="F440" s="156"/>
      <c r="G440" s="156"/>
      <c r="H440" s="156"/>
      <c r="I440" s="156"/>
      <c r="J440" s="156"/>
      <c r="K440" s="156"/>
    </row>
    <row r="441" spans="1:11" ht="9.9499999999999993" customHeight="1">
      <c r="A441" s="166"/>
      <c r="B441" s="163"/>
      <c r="C441" s="165"/>
      <c r="D441" s="156"/>
      <c r="E441" s="156"/>
      <c r="F441" s="156"/>
      <c r="G441" s="156"/>
      <c r="H441" s="156"/>
      <c r="I441" s="156"/>
      <c r="J441" s="156"/>
      <c r="K441" s="156"/>
    </row>
    <row r="442" spans="1:11" ht="9.9499999999999993" customHeight="1">
      <c r="A442" s="166"/>
      <c r="B442" s="163"/>
      <c r="C442" s="165"/>
      <c r="D442" s="156"/>
      <c r="E442" s="156"/>
      <c r="F442" s="156"/>
      <c r="G442" s="156"/>
      <c r="H442" s="156"/>
      <c r="I442" s="156"/>
      <c r="J442" s="156"/>
      <c r="K442" s="156"/>
    </row>
    <row r="443" spans="1:11" ht="9.9499999999999993" customHeight="1">
      <c r="A443" s="166"/>
      <c r="B443" s="163"/>
      <c r="C443" s="165"/>
      <c r="D443" s="156"/>
      <c r="E443" s="156"/>
      <c r="F443" s="156"/>
      <c r="G443" s="156"/>
      <c r="H443" s="156"/>
      <c r="I443" s="156"/>
      <c r="J443" s="156"/>
      <c r="K443" s="156"/>
    </row>
    <row r="444" spans="1:11" ht="9.9499999999999993" customHeight="1">
      <c r="A444" s="166"/>
      <c r="B444" s="163"/>
      <c r="C444" s="165"/>
      <c r="D444" s="156"/>
      <c r="E444" s="156"/>
      <c r="F444" s="156"/>
      <c r="G444" s="156"/>
      <c r="H444" s="156"/>
      <c r="I444" s="156"/>
      <c r="J444" s="156"/>
      <c r="K444" s="156"/>
    </row>
    <row r="445" spans="1:11" ht="9.9499999999999993" customHeight="1">
      <c r="A445" s="166"/>
      <c r="B445" s="163"/>
      <c r="C445" s="165"/>
      <c r="D445" s="156"/>
      <c r="E445" s="156"/>
      <c r="F445" s="156"/>
      <c r="G445" s="156"/>
      <c r="H445" s="156"/>
      <c r="I445" s="156"/>
      <c r="J445" s="156"/>
      <c r="K445" s="156"/>
    </row>
    <row r="446" spans="1:11" ht="9.9499999999999993" customHeight="1">
      <c r="A446" s="166"/>
      <c r="B446" s="163"/>
      <c r="C446" s="165"/>
      <c r="D446" s="156"/>
      <c r="E446" s="156"/>
      <c r="F446" s="156"/>
      <c r="G446" s="156"/>
      <c r="H446" s="156"/>
      <c r="I446" s="156"/>
      <c r="J446" s="156"/>
      <c r="K446" s="156"/>
    </row>
    <row r="447" spans="1:11" ht="9.9499999999999993" customHeight="1">
      <c r="A447" s="166"/>
      <c r="B447" s="163"/>
      <c r="C447" s="165"/>
      <c r="D447" s="156"/>
      <c r="E447" s="156"/>
      <c r="F447" s="156"/>
      <c r="G447" s="156"/>
      <c r="H447" s="156"/>
      <c r="I447" s="156"/>
      <c r="J447" s="156"/>
      <c r="K447" s="156"/>
    </row>
    <row r="448" spans="1:11" ht="9.9499999999999993" customHeight="1">
      <c r="A448" s="166"/>
      <c r="B448" s="163"/>
      <c r="C448" s="165"/>
      <c r="D448" s="156"/>
      <c r="E448" s="156"/>
      <c r="F448" s="156"/>
      <c r="G448" s="156"/>
      <c r="H448" s="156"/>
      <c r="I448" s="156"/>
      <c r="J448" s="156"/>
      <c r="K448" s="156"/>
    </row>
    <row r="449" spans="1:13" ht="9.9499999999999993" customHeight="1">
      <c r="A449" s="166"/>
      <c r="B449" s="163"/>
      <c r="C449" s="165"/>
      <c r="D449" s="156"/>
      <c r="E449" s="156"/>
      <c r="F449" s="156"/>
      <c r="G449" s="156"/>
      <c r="H449" s="156"/>
      <c r="I449" s="156"/>
      <c r="J449" s="156"/>
      <c r="K449" s="156"/>
    </row>
    <row r="450" spans="1:13" ht="9.9499999999999993" customHeight="1">
      <c r="A450" s="166" t="s">
        <v>145</v>
      </c>
      <c r="B450" s="163" t="s">
        <v>152</v>
      </c>
      <c r="C450" s="165" t="s">
        <v>56</v>
      </c>
      <c r="D450" s="156">
        <f>D453+D526+D530+D538+D549+D553</f>
        <v>9.1202973926697295E-3</v>
      </c>
      <c r="E450" s="156">
        <f t="shared" ref="E450:K450" si="9">E453+E526+E530+E538+E549+E553</f>
        <v>1.2451174522488208E-4</v>
      </c>
      <c r="F450" s="156">
        <f t="shared" si="9"/>
        <v>0.39027506730305606</v>
      </c>
      <c r="G450" s="156">
        <f t="shared" si="9"/>
        <v>4.1332706585008161</v>
      </c>
      <c r="H450" s="156">
        <f t="shared" si="9"/>
        <v>7.6619439385131605E-3</v>
      </c>
      <c r="I450" s="156">
        <f t="shared" si="9"/>
        <v>1.0460207277519719E-4</v>
      </c>
      <c r="J450" s="156">
        <f t="shared" si="9"/>
        <v>0.32081072270641642</v>
      </c>
      <c r="K450" s="156">
        <f t="shared" si="9"/>
        <v>3.4825079356549651</v>
      </c>
      <c r="L450" s="13">
        <f>D450+E450+F450+G450</f>
        <v>4.5327905349417668</v>
      </c>
      <c r="M450" s="13">
        <f>H450+I450+J450+K450</f>
        <v>3.8110852043726697</v>
      </c>
    </row>
    <row r="451" spans="1:13" ht="9.9499999999999993" customHeight="1">
      <c r="A451" s="166"/>
      <c r="B451" s="163"/>
      <c r="C451" s="165"/>
      <c r="D451" s="156"/>
      <c r="E451" s="156"/>
      <c r="F451" s="156"/>
      <c r="G451" s="156"/>
      <c r="H451" s="156"/>
      <c r="I451" s="156"/>
      <c r="J451" s="156"/>
      <c r="K451" s="156"/>
    </row>
    <row r="452" spans="1:13" ht="9.9499999999999993" customHeight="1">
      <c r="A452" s="166"/>
      <c r="B452" s="163"/>
      <c r="C452" s="165"/>
      <c r="D452" s="156"/>
      <c r="E452" s="156"/>
      <c r="F452" s="156"/>
      <c r="G452" s="156"/>
      <c r="H452" s="156"/>
      <c r="I452" s="156"/>
      <c r="J452" s="156"/>
      <c r="K452" s="156"/>
    </row>
    <row r="453" spans="1:13" ht="9.9499999999999993" customHeight="1">
      <c r="A453" s="166" t="s">
        <v>153</v>
      </c>
      <c r="B453" s="163" t="s">
        <v>159</v>
      </c>
      <c r="C453" s="165" t="s">
        <v>56</v>
      </c>
      <c r="D453" s="157">
        <f>$U25/$U$15*D$17</f>
        <v>0</v>
      </c>
      <c r="E453" s="157">
        <f>$U25/$U$15*E$17</f>
        <v>0</v>
      </c>
      <c r="F453" s="157">
        <f>$U25/$U$15*F$17</f>
        <v>0</v>
      </c>
      <c r="G453" s="157">
        <f>$U25/$U$15*G$17</f>
        <v>0</v>
      </c>
      <c r="H453" s="157">
        <f>$V25/$V$15*H$17</f>
        <v>0</v>
      </c>
      <c r="I453" s="157">
        <f>$V25/$V$15*I$17</f>
        <v>0</v>
      </c>
      <c r="J453" s="157">
        <f>$V25/$V$15*J$17</f>
        <v>0</v>
      </c>
      <c r="K453" s="157">
        <f>$V25/$V$15*K$17</f>
        <v>0</v>
      </c>
    </row>
    <row r="454" spans="1:13" ht="9.9499999999999993" customHeight="1">
      <c r="A454" s="166"/>
      <c r="B454" s="163"/>
      <c r="C454" s="165"/>
      <c r="D454" s="158"/>
      <c r="E454" s="158"/>
      <c r="F454" s="158"/>
      <c r="G454" s="158"/>
      <c r="H454" s="158"/>
      <c r="I454" s="158"/>
      <c r="J454" s="158"/>
      <c r="K454" s="158"/>
    </row>
    <row r="455" spans="1:13" ht="9.9499999999999993" customHeight="1">
      <c r="A455" s="166"/>
      <c r="B455" s="163"/>
      <c r="C455" s="165"/>
      <c r="D455" s="158"/>
      <c r="E455" s="158"/>
      <c r="F455" s="158"/>
      <c r="G455" s="158"/>
      <c r="H455" s="158"/>
      <c r="I455" s="158"/>
      <c r="J455" s="158"/>
      <c r="K455" s="158"/>
    </row>
    <row r="456" spans="1:13" ht="9.9499999999999993" customHeight="1">
      <c r="A456" s="166"/>
      <c r="B456" s="163"/>
      <c r="C456" s="165"/>
      <c r="D456" s="158"/>
      <c r="E456" s="158"/>
      <c r="F456" s="158"/>
      <c r="G456" s="158"/>
      <c r="H456" s="158"/>
      <c r="I456" s="158"/>
      <c r="J456" s="158"/>
      <c r="K456" s="158"/>
    </row>
    <row r="457" spans="1:13" ht="9.9499999999999993" customHeight="1">
      <c r="A457" s="166"/>
      <c r="B457" s="163"/>
      <c r="C457" s="165"/>
      <c r="D457" s="158"/>
      <c r="E457" s="158"/>
      <c r="F457" s="158"/>
      <c r="G457" s="158"/>
      <c r="H457" s="158"/>
      <c r="I457" s="158"/>
      <c r="J457" s="158"/>
      <c r="K457" s="158"/>
    </row>
    <row r="458" spans="1:13" ht="9.9499999999999993" customHeight="1">
      <c r="A458" s="166"/>
      <c r="B458" s="163"/>
      <c r="C458" s="165"/>
      <c r="D458" s="158"/>
      <c r="E458" s="158"/>
      <c r="F458" s="158"/>
      <c r="G458" s="158"/>
      <c r="H458" s="158"/>
      <c r="I458" s="158"/>
      <c r="J458" s="158"/>
      <c r="K458" s="158"/>
    </row>
    <row r="459" spans="1:13" ht="9.9499999999999993" customHeight="1">
      <c r="A459" s="166"/>
      <c r="B459" s="163"/>
      <c r="C459" s="165"/>
      <c r="D459" s="158"/>
      <c r="E459" s="158"/>
      <c r="F459" s="158"/>
      <c r="G459" s="158"/>
      <c r="H459" s="158"/>
      <c r="I459" s="158"/>
      <c r="J459" s="158"/>
      <c r="K459" s="158"/>
    </row>
    <row r="460" spans="1:13" ht="9.9499999999999993" customHeight="1">
      <c r="A460" s="166"/>
      <c r="B460" s="163"/>
      <c r="C460" s="165"/>
      <c r="D460" s="158"/>
      <c r="E460" s="158"/>
      <c r="F460" s="158"/>
      <c r="G460" s="158"/>
      <c r="H460" s="158"/>
      <c r="I460" s="158"/>
      <c r="J460" s="158"/>
      <c r="K460" s="158"/>
    </row>
    <row r="461" spans="1:13" ht="9.9499999999999993" customHeight="1">
      <c r="A461" s="166"/>
      <c r="B461" s="163"/>
      <c r="C461" s="165"/>
      <c r="D461" s="158"/>
      <c r="E461" s="158"/>
      <c r="F461" s="158"/>
      <c r="G461" s="158"/>
      <c r="H461" s="158"/>
      <c r="I461" s="158"/>
      <c r="J461" s="158"/>
      <c r="K461" s="158"/>
    </row>
    <row r="462" spans="1:13" ht="9.9499999999999993" customHeight="1">
      <c r="A462" s="166"/>
      <c r="B462" s="163"/>
      <c r="C462" s="165"/>
      <c r="D462" s="158"/>
      <c r="E462" s="158"/>
      <c r="F462" s="158"/>
      <c r="G462" s="158"/>
      <c r="H462" s="158"/>
      <c r="I462" s="158"/>
      <c r="J462" s="158"/>
      <c r="K462" s="158"/>
    </row>
    <row r="463" spans="1:13" ht="9.9499999999999993" customHeight="1">
      <c r="A463" s="166"/>
      <c r="B463" s="163"/>
      <c r="C463" s="165"/>
      <c r="D463" s="158"/>
      <c r="E463" s="158"/>
      <c r="F463" s="158"/>
      <c r="G463" s="158"/>
      <c r="H463" s="158"/>
      <c r="I463" s="158"/>
      <c r="J463" s="158"/>
      <c r="K463" s="158"/>
    </row>
    <row r="464" spans="1:13" ht="9.9499999999999993" customHeight="1">
      <c r="A464" s="166"/>
      <c r="B464" s="163"/>
      <c r="C464" s="165"/>
      <c r="D464" s="158"/>
      <c r="E464" s="158"/>
      <c r="F464" s="158"/>
      <c r="G464" s="158"/>
      <c r="H464" s="158"/>
      <c r="I464" s="158"/>
      <c r="J464" s="158"/>
      <c r="K464" s="158"/>
    </row>
    <row r="465" spans="1:11" ht="9.9499999999999993" customHeight="1">
      <c r="A465" s="166"/>
      <c r="B465" s="163"/>
      <c r="C465" s="165"/>
      <c r="D465" s="158"/>
      <c r="E465" s="158"/>
      <c r="F465" s="158"/>
      <c r="G465" s="158"/>
      <c r="H465" s="158"/>
      <c r="I465" s="158"/>
      <c r="J465" s="158"/>
      <c r="K465" s="158"/>
    </row>
    <row r="466" spans="1:11" ht="9.9499999999999993" customHeight="1">
      <c r="A466" s="166"/>
      <c r="B466" s="163"/>
      <c r="C466" s="165"/>
      <c r="D466" s="158"/>
      <c r="E466" s="158"/>
      <c r="F466" s="158"/>
      <c r="G466" s="158"/>
      <c r="H466" s="158"/>
      <c r="I466" s="158"/>
      <c r="J466" s="158"/>
      <c r="K466" s="158"/>
    </row>
    <row r="467" spans="1:11" ht="9.9499999999999993" customHeight="1">
      <c r="A467" s="166"/>
      <c r="B467" s="163"/>
      <c r="C467" s="165"/>
      <c r="D467" s="158"/>
      <c r="E467" s="158"/>
      <c r="F467" s="158"/>
      <c r="G467" s="158"/>
      <c r="H467" s="158"/>
      <c r="I467" s="158"/>
      <c r="J467" s="158"/>
      <c r="K467" s="158"/>
    </row>
    <row r="468" spans="1:11" ht="9.9499999999999993" customHeight="1">
      <c r="A468" s="166"/>
      <c r="B468" s="163"/>
      <c r="C468" s="165"/>
      <c r="D468" s="158"/>
      <c r="E468" s="158"/>
      <c r="F468" s="158"/>
      <c r="G468" s="158"/>
      <c r="H468" s="158"/>
      <c r="I468" s="158"/>
      <c r="J468" s="158"/>
      <c r="K468" s="158"/>
    </row>
    <row r="469" spans="1:11" ht="9.9499999999999993" customHeight="1">
      <c r="A469" s="166"/>
      <c r="B469" s="163"/>
      <c r="C469" s="165"/>
      <c r="D469" s="158"/>
      <c r="E469" s="158"/>
      <c r="F469" s="158"/>
      <c r="G469" s="158"/>
      <c r="H469" s="158"/>
      <c r="I469" s="158"/>
      <c r="J469" s="158"/>
      <c r="K469" s="158"/>
    </row>
    <row r="470" spans="1:11" ht="9.9499999999999993" customHeight="1">
      <c r="A470" s="166"/>
      <c r="B470" s="163"/>
      <c r="C470" s="165"/>
      <c r="D470" s="158"/>
      <c r="E470" s="158"/>
      <c r="F470" s="158"/>
      <c r="G470" s="158"/>
      <c r="H470" s="158"/>
      <c r="I470" s="158"/>
      <c r="J470" s="158"/>
      <c r="K470" s="158"/>
    </row>
    <row r="471" spans="1:11" ht="9.9499999999999993" customHeight="1">
      <c r="A471" s="166"/>
      <c r="B471" s="163"/>
      <c r="C471" s="165"/>
      <c r="D471" s="158"/>
      <c r="E471" s="158"/>
      <c r="F471" s="158"/>
      <c r="G471" s="158"/>
      <c r="H471" s="158"/>
      <c r="I471" s="158"/>
      <c r="J471" s="158"/>
      <c r="K471" s="158"/>
    </row>
    <row r="472" spans="1:11" ht="9.9499999999999993" customHeight="1">
      <c r="A472" s="166"/>
      <c r="B472" s="163"/>
      <c r="C472" s="165"/>
      <c r="D472" s="158"/>
      <c r="E472" s="158"/>
      <c r="F472" s="158"/>
      <c r="G472" s="158"/>
      <c r="H472" s="158"/>
      <c r="I472" s="158"/>
      <c r="J472" s="158"/>
      <c r="K472" s="158"/>
    </row>
    <row r="473" spans="1:11" ht="9.9499999999999993" customHeight="1">
      <c r="A473" s="166"/>
      <c r="B473" s="163"/>
      <c r="C473" s="165"/>
      <c r="D473" s="158"/>
      <c r="E473" s="158"/>
      <c r="F473" s="158"/>
      <c r="G473" s="158"/>
      <c r="H473" s="158"/>
      <c r="I473" s="158"/>
      <c r="J473" s="158"/>
      <c r="K473" s="158"/>
    </row>
    <row r="474" spans="1:11" ht="9.9499999999999993" customHeight="1">
      <c r="A474" s="166"/>
      <c r="B474" s="163"/>
      <c r="C474" s="165"/>
      <c r="D474" s="158"/>
      <c r="E474" s="158"/>
      <c r="F474" s="158"/>
      <c r="G474" s="158"/>
      <c r="H474" s="158"/>
      <c r="I474" s="158"/>
      <c r="J474" s="158"/>
      <c r="K474" s="158"/>
    </row>
    <row r="475" spans="1:11" ht="9.9499999999999993" customHeight="1">
      <c r="A475" s="166"/>
      <c r="B475" s="163"/>
      <c r="C475" s="165"/>
      <c r="D475" s="158"/>
      <c r="E475" s="158"/>
      <c r="F475" s="158"/>
      <c r="G475" s="158"/>
      <c r="H475" s="158"/>
      <c r="I475" s="158"/>
      <c r="J475" s="158"/>
      <c r="K475" s="158"/>
    </row>
    <row r="476" spans="1:11" ht="9.9499999999999993" customHeight="1">
      <c r="A476" s="166"/>
      <c r="B476" s="163"/>
      <c r="C476" s="165"/>
      <c r="D476" s="158"/>
      <c r="E476" s="158"/>
      <c r="F476" s="158"/>
      <c r="G476" s="158"/>
      <c r="H476" s="158"/>
      <c r="I476" s="158"/>
      <c r="J476" s="158"/>
      <c r="K476" s="158"/>
    </row>
    <row r="477" spans="1:11" ht="9.9499999999999993" customHeight="1">
      <c r="A477" s="166"/>
      <c r="B477" s="163"/>
      <c r="C477" s="165"/>
      <c r="D477" s="158"/>
      <c r="E477" s="158"/>
      <c r="F477" s="158"/>
      <c r="G477" s="158"/>
      <c r="H477" s="158"/>
      <c r="I477" s="158"/>
      <c r="J477" s="158"/>
      <c r="K477" s="158"/>
    </row>
    <row r="478" spans="1:11" ht="9.9499999999999993" customHeight="1">
      <c r="A478" s="166"/>
      <c r="B478" s="163"/>
      <c r="C478" s="165"/>
      <c r="D478" s="158"/>
      <c r="E478" s="158"/>
      <c r="F478" s="158"/>
      <c r="G478" s="158"/>
      <c r="H478" s="158"/>
      <c r="I478" s="158"/>
      <c r="J478" s="158"/>
      <c r="K478" s="158"/>
    </row>
    <row r="479" spans="1:11" ht="9.9499999999999993" customHeight="1">
      <c r="A479" s="166"/>
      <c r="B479" s="163"/>
      <c r="C479" s="165"/>
      <c r="D479" s="158"/>
      <c r="E479" s="158"/>
      <c r="F479" s="158"/>
      <c r="G479" s="158"/>
      <c r="H479" s="158"/>
      <c r="I479" s="158"/>
      <c r="J479" s="158"/>
      <c r="K479" s="158"/>
    </row>
    <row r="480" spans="1:11" ht="9.9499999999999993" customHeight="1">
      <c r="A480" s="166"/>
      <c r="B480" s="163"/>
      <c r="C480" s="165"/>
      <c r="D480" s="158"/>
      <c r="E480" s="158"/>
      <c r="F480" s="158"/>
      <c r="G480" s="158"/>
      <c r="H480" s="158"/>
      <c r="I480" s="158"/>
      <c r="J480" s="158"/>
      <c r="K480" s="158"/>
    </row>
    <row r="481" spans="1:11" ht="9.9499999999999993" customHeight="1">
      <c r="A481" s="166"/>
      <c r="B481" s="163"/>
      <c r="C481" s="165"/>
      <c r="D481" s="158"/>
      <c r="E481" s="158"/>
      <c r="F481" s="158"/>
      <c r="G481" s="158"/>
      <c r="H481" s="158"/>
      <c r="I481" s="158"/>
      <c r="J481" s="158"/>
      <c r="K481" s="158"/>
    </row>
    <row r="482" spans="1:11" ht="9.9499999999999993" customHeight="1">
      <c r="A482" s="166"/>
      <c r="B482" s="163"/>
      <c r="C482" s="165"/>
      <c r="D482" s="158"/>
      <c r="E482" s="158"/>
      <c r="F482" s="158"/>
      <c r="G482" s="158"/>
      <c r="H482" s="158"/>
      <c r="I482" s="158"/>
      <c r="J482" s="158"/>
      <c r="K482" s="158"/>
    </row>
    <row r="483" spans="1:11" ht="9.9499999999999993" customHeight="1">
      <c r="A483" s="166"/>
      <c r="B483" s="163"/>
      <c r="C483" s="165"/>
      <c r="D483" s="158"/>
      <c r="E483" s="158"/>
      <c r="F483" s="158"/>
      <c r="G483" s="158"/>
      <c r="H483" s="158"/>
      <c r="I483" s="158"/>
      <c r="J483" s="158"/>
      <c r="K483" s="158"/>
    </row>
    <row r="484" spans="1:11" ht="9.9499999999999993" customHeight="1">
      <c r="A484" s="166"/>
      <c r="B484" s="163"/>
      <c r="C484" s="165"/>
      <c r="D484" s="158"/>
      <c r="E484" s="158"/>
      <c r="F484" s="158"/>
      <c r="G484" s="158"/>
      <c r="H484" s="158"/>
      <c r="I484" s="158"/>
      <c r="J484" s="158"/>
      <c r="K484" s="158"/>
    </row>
    <row r="485" spans="1:11" ht="9.9499999999999993" customHeight="1">
      <c r="A485" s="166"/>
      <c r="B485" s="163"/>
      <c r="C485" s="165"/>
      <c r="D485" s="158"/>
      <c r="E485" s="158"/>
      <c r="F485" s="158"/>
      <c r="G485" s="158"/>
      <c r="H485" s="158"/>
      <c r="I485" s="158"/>
      <c r="J485" s="158"/>
      <c r="K485" s="158"/>
    </row>
    <row r="486" spans="1:11" ht="9.9499999999999993" customHeight="1">
      <c r="A486" s="166"/>
      <c r="B486" s="163"/>
      <c r="C486" s="165"/>
      <c r="D486" s="158"/>
      <c r="E486" s="158"/>
      <c r="F486" s="158"/>
      <c r="G486" s="158"/>
      <c r="H486" s="158"/>
      <c r="I486" s="158"/>
      <c r="J486" s="158"/>
      <c r="K486" s="158"/>
    </row>
    <row r="487" spans="1:11" ht="9.9499999999999993" customHeight="1">
      <c r="A487" s="166"/>
      <c r="B487" s="163"/>
      <c r="C487" s="165"/>
      <c r="D487" s="158"/>
      <c r="E487" s="158"/>
      <c r="F487" s="158"/>
      <c r="G487" s="158"/>
      <c r="H487" s="158"/>
      <c r="I487" s="158"/>
      <c r="J487" s="158"/>
      <c r="K487" s="158"/>
    </row>
    <row r="488" spans="1:11" ht="9.9499999999999993" customHeight="1">
      <c r="A488" s="166"/>
      <c r="B488" s="163"/>
      <c r="C488" s="165"/>
      <c r="D488" s="158"/>
      <c r="E488" s="158"/>
      <c r="F488" s="158"/>
      <c r="G488" s="158"/>
      <c r="H488" s="158"/>
      <c r="I488" s="158"/>
      <c r="J488" s="158"/>
      <c r="K488" s="158"/>
    </row>
    <row r="489" spans="1:11" ht="9.9499999999999993" customHeight="1">
      <c r="A489" s="166"/>
      <c r="B489" s="163"/>
      <c r="C489" s="165"/>
      <c r="D489" s="158"/>
      <c r="E489" s="158"/>
      <c r="F489" s="158"/>
      <c r="G489" s="158"/>
      <c r="H489" s="158"/>
      <c r="I489" s="158"/>
      <c r="J489" s="158"/>
      <c r="K489" s="158"/>
    </row>
    <row r="490" spans="1:11" ht="9.9499999999999993" customHeight="1">
      <c r="A490" s="166"/>
      <c r="B490" s="163"/>
      <c r="C490" s="165"/>
      <c r="D490" s="158"/>
      <c r="E490" s="158"/>
      <c r="F490" s="158"/>
      <c r="G490" s="158"/>
      <c r="H490" s="158"/>
      <c r="I490" s="158"/>
      <c r="J490" s="158"/>
      <c r="K490" s="158"/>
    </row>
    <row r="491" spans="1:11" ht="9.9499999999999993" customHeight="1">
      <c r="A491" s="166"/>
      <c r="B491" s="163"/>
      <c r="C491" s="165"/>
      <c r="D491" s="158"/>
      <c r="E491" s="158"/>
      <c r="F491" s="158"/>
      <c r="G491" s="158"/>
      <c r="H491" s="158"/>
      <c r="I491" s="158"/>
      <c r="J491" s="158"/>
      <c r="K491" s="158"/>
    </row>
    <row r="492" spans="1:11" ht="9.9499999999999993" customHeight="1">
      <c r="A492" s="166"/>
      <c r="B492" s="163"/>
      <c r="C492" s="165"/>
      <c r="D492" s="158"/>
      <c r="E492" s="158"/>
      <c r="F492" s="158"/>
      <c r="G492" s="158"/>
      <c r="H492" s="158"/>
      <c r="I492" s="158"/>
      <c r="J492" s="158"/>
      <c r="K492" s="158"/>
    </row>
    <row r="493" spans="1:11" ht="9.9499999999999993" customHeight="1">
      <c r="A493" s="166"/>
      <c r="B493" s="163"/>
      <c r="C493" s="165"/>
      <c r="D493" s="158"/>
      <c r="E493" s="158"/>
      <c r="F493" s="158"/>
      <c r="G493" s="158"/>
      <c r="H493" s="158"/>
      <c r="I493" s="158"/>
      <c r="J493" s="158"/>
      <c r="K493" s="158"/>
    </row>
    <row r="494" spans="1:11" ht="9.9499999999999993" customHeight="1">
      <c r="A494" s="166"/>
      <c r="B494" s="163"/>
      <c r="C494" s="165"/>
      <c r="D494" s="158"/>
      <c r="E494" s="158"/>
      <c r="F494" s="158"/>
      <c r="G494" s="158"/>
      <c r="H494" s="158"/>
      <c r="I494" s="158"/>
      <c r="J494" s="158"/>
      <c r="K494" s="158"/>
    </row>
    <row r="495" spans="1:11" ht="9.9499999999999993" customHeight="1">
      <c r="A495" s="166"/>
      <c r="B495" s="163"/>
      <c r="C495" s="165"/>
      <c r="D495" s="158"/>
      <c r="E495" s="158"/>
      <c r="F495" s="158"/>
      <c r="G495" s="158"/>
      <c r="H495" s="158"/>
      <c r="I495" s="158"/>
      <c r="J495" s="158"/>
      <c r="K495" s="158"/>
    </row>
    <row r="496" spans="1:11" ht="9.9499999999999993" customHeight="1">
      <c r="A496" s="166"/>
      <c r="B496" s="163"/>
      <c r="C496" s="165"/>
      <c r="D496" s="158"/>
      <c r="E496" s="158"/>
      <c r="F496" s="158"/>
      <c r="G496" s="158"/>
      <c r="H496" s="158"/>
      <c r="I496" s="158"/>
      <c r="J496" s="158"/>
      <c r="K496" s="158"/>
    </row>
    <row r="497" spans="1:11" ht="9.9499999999999993" customHeight="1">
      <c r="A497" s="166"/>
      <c r="B497" s="163"/>
      <c r="C497" s="165"/>
      <c r="D497" s="158"/>
      <c r="E497" s="158"/>
      <c r="F497" s="158"/>
      <c r="G497" s="158"/>
      <c r="H497" s="158"/>
      <c r="I497" s="158"/>
      <c r="J497" s="158"/>
      <c r="K497" s="158"/>
    </row>
    <row r="498" spans="1:11" ht="9.9499999999999993" customHeight="1">
      <c r="A498" s="166"/>
      <c r="B498" s="163"/>
      <c r="C498" s="165"/>
      <c r="D498" s="158"/>
      <c r="E498" s="158"/>
      <c r="F498" s="158"/>
      <c r="G498" s="158"/>
      <c r="H498" s="158"/>
      <c r="I498" s="158"/>
      <c r="J498" s="158"/>
      <c r="K498" s="158"/>
    </row>
    <row r="499" spans="1:11" ht="9.9499999999999993" customHeight="1">
      <c r="A499" s="166"/>
      <c r="B499" s="163"/>
      <c r="C499" s="165"/>
      <c r="D499" s="158"/>
      <c r="E499" s="158"/>
      <c r="F499" s="158"/>
      <c r="G499" s="158"/>
      <c r="H499" s="158"/>
      <c r="I499" s="158"/>
      <c r="J499" s="158"/>
      <c r="K499" s="158"/>
    </row>
    <row r="500" spans="1:11" ht="9.9499999999999993" customHeight="1">
      <c r="A500" s="166"/>
      <c r="B500" s="163"/>
      <c r="C500" s="165"/>
      <c r="D500" s="158"/>
      <c r="E500" s="158"/>
      <c r="F500" s="158"/>
      <c r="G500" s="158"/>
      <c r="H500" s="158"/>
      <c r="I500" s="158"/>
      <c r="J500" s="158"/>
      <c r="K500" s="158"/>
    </row>
    <row r="501" spans="1:11" ht="9.9499999999999993" customHeight="1">
      <c r="A501" s="166"/>
      <c r="B501" s="163"/>
      <c r="C501" s="165"/>
      <c r="D501" s="158"/>
      <c r="E501" s="158"/>
      <c r="F501" s="158"/>
      <c r="G501" s="158"/>
      <c r="H501" s="158"/>
      <c r="I501" s="158"/>
      <c r="J501" s="158"/>
      <c r="K501" s="158"/>
    </row>
    <row r="502" spans="1:11" ht="9.9499999999999993" customHeight="1">
      <c r="A502" s="166"/>
      <c r="B502" s="163"/>
      <c r="C502" s="165"/>
      <c r="D502" s="158"/>
      <c r="E502" s="158"/>
      <c r="F502" s="158"/>
      <c r="G502" s="158"/>
      <c r="H502" s="158"/>
      <c r="I502" s="158"/>
      <c r="J502" s="158"/>
      <c r="K502" s="158"/>
    </row>
    <row r="503" spans="1:11" ht="9.9499999999999993" customHeight="1">
      <c r="A503" s="166"/>
      <c r="B503" s="163"/>
      <c r="C503" s="165"/>
      <c r="D503" s="158"/>
      <c r="E503" s="158"/>
      <c r="F503" s="158"/>
      <c r="G503" s="158"/>
      <c r="H503" s="158"/>
      <c r="I503" s="158"/>
      <c r="J503" s="158"/>
      <c r="K503" s="158"/>
    </row>
    <row r="504" spans="1:11" ht="9.75" customHeight="1">
      <c r="A504" s="166"/>
      <c r="B504" s="163"/>
      <c r="C504" s="165"/>
      <c r="D504" s="158"/>
      <c r="E504" s="158"/>
      <c r="F504" s="158"/>
      <c r="G504" s="158"/>
      <c r="H504" s="158"/>
      <c r="I504" s="158"/>
      <c r="J504" s="158"/>
      <c r="K504" s="158"/>
    </row>
    <row r="505" spans="1:11" ht="9.9499999999999993" customHeight="1">
      <c r="A505" s="166"/>
      <c r="B505" s="163"/>
      <c r="C505" s="165"/>
      <c r="D505" s="158"/>
      <c r="E505" s="158"/>
      <c r="F505" s="158"/>
      <c r="G505" s="158"/>
      <c r="H505" s="158"/>
      <c r="I505" s="158"/>
      <c r="J505" s="158"/>
      <c r="K505" s="158"/>
    </row>
    <row r="506" spans="1:11" ht="9.9499999999999993" customHeight="1">
      <c r="A506" s="166"/>
      <c r="B506" s="163"/>
      <c r="C506" s="165"/>
      <c r="D506" s="158"/>
      <c r="E506" s="158"/>
      <c r="F506" s="158"/>
      <c r="G506" s="158"/>
      <c r="H506" s="158"/>
      <c r="I506" s="158"/>
      <c r="J506" s="158"/>
      <c r="K506" s="158"/>
    </row>
    <row r="507" spans="1:11" ht="9.9499999999999993" customHeight="1">
      <c r="A507" s="166"/>
      <c r="B507" s="163"/>
      <c r="C507" s="165"/>
      <c r="D507" s="158"/>
      <c r="E507" s="158"/>
      <c r="F507" s="158"/>
      <c r="G507" s="158"/>
      <c r="H507" s="158"/>
      <c r="I507" s="158"/>
      <c r="J507" s="158"/>
      <c r="K507" s="158"/>
    </row>
    <row r="508" spans="1:11" ht="9.9499999999999993" customHeight="1">
      <c r="A508" s="166"/>
      <c r="B508" s="163"/>
      <c r="C508" s="165"/>
      <c r="D508" s="158"/>
      <c r="E508" s="158"/>
      <c r="F508" s="158"/>
      <c r="G508" s="158"/>
      <c r="H508" s="158"/>
      <c r="I508" s="158"/>
      <c r="J508" s="158"/>
      <c r="K508" s="158"/>
    </row>
    <row r="509" spans="1:11" ht="9.9499999999999993" customHeight="1">
      <c r="A509" s="166"/>
      <c r="B509" s="163"/>
      <c r="C509" s="165"/>
      <c r="D509" s="158"/>
      <c r="E509" s="158"/>
      <c r="F509" s="158"/>
      <c r="G509" s="158"/>
      <c r="H509" s="158"/>
      <c r="I509" s="158"/>
      <c r="J509" s="158"/>
      <c r="K509" s="158"/>
    </row>
    <row r="510" spans="1:11" ht="9.9499999999999993" customHeight="1">
      <c r="A510" s="166"/>
      <c r="B510" s="163"/>
      <c r="C510" s="165"/>
      <c r="D510" s="158"/>
      <c r="E510" s="158"/>
      <c r="F510" s="158"/>
      <c r="G510" s="158"/>
      <c r="H510" s="158"/>
      <c r="I510" s="158"/>
      <c r="J510" s="158"/>
      <c r="K510" s="158"/>
    </row>
    <row r="511" spans="1:11" ht="9.9499999999999993" customHeight="1">
      <c r="A511" s="166"/>
      <c r="B511" s="163"/>
      <c r="C511" s="165"/>
      <c r="D511" s="158"/>
      <c r="E511" s="158"/>
      <c r="F511" s="158"/>
      <c r="G511" s="158"/>
      <c r="H511" s="158"/>
      <c r="I511" s="158"/>
      <c r="J511" s="158"/>
      <c r="K511" s="158"/>
    </row>
    <row r="512" spans="1:11" ht="9.9499999999999993" customHeight="1">
      <c r="A512" s="166"/>
      <c r="B512" s="163"/>
      <c r="C512" s="165"/>
      <c r="D512" s="158"/>
      <c r="E512" s="158"/>
      <c r="F512" s="158"/>
      <c r="G512" s="158"/>
      <c r="H512" s="158"/>
      <c r="I512" s="158"/>
      <c r="J512" s="158"/>
      <c r="K512" s="158"/>
    </row>
    <row r="513" spans="1:13" ht="9.9499999999999993" customHeight="1">
      <c r="A513" s="166"/>
      <c r="B513" s="163"/>
      <c r="C513" s="165"/>
      <c r="D513" s="158"/>
      <c r="E513" s="158"/>
      <c r="F513" s="158"/>
      <c r="G513" s="158"/>
      <c r="H513" s="158"/>
      <c r="I513" s="158"/>
      <c r="J513" s="158"/>
      <c r="K513" s="158"/>
    </row>
    <row r="514" spans="1:13" ht="9.9499999999999993" customHeight="1">
      <c r="A514" s="166"/>
      <c r="B514" s="163"/>
      <c r="C514" s="165"/>
      <c r="D514" s="158"/>
      <c r="E514" s="158"/>
      <c r="F514" s="158"/>
      <c r="G514" s="158"/>
      <c r="H514" s="158"/>
      <c r="I514" s="158"/>
      <c r="J514" s="158"/>
      <c r="K514" s="158"/>
    </row>
    <row r="515" spans="1:13" ht="9.9499999999999993" customHeight="1">
      <c r="A515" s="166"/>
      <c r="B515" s="163"/>
      <c r="C515" s="165"/>
      <c r="D515" s="158"/>
      <c r="E515" s="158"/>
      <c r="F515" s="158"/>
      <c r="G515" s="158"/>
      <c r="H515" s="158"/>
      <c r="I515" s="158"/>
      <c r="J515" s="158"/>
      <c r="K515" s="158"/>
    </row>
    <row r="516" spans="1:13" ht="9.9499999999999993" customHeight="1">
      <c r="A516" s="166"/>
      <c r="B516" s="163"/>
      <c r="C516" s="165"/>
      <c r="D516" s="158"/>
      <c r="E516" s="158"/>
      <c r="F516" s="158"/>
      <c r="G516" s="158"/>
      <c r="H516" s="158"/>
      <c r="I516" s="158"/>
      <c r="J516" s="158"/>
      <c r="K516" s="158"/>
    </row>
    <row r="517" spans="1:13" ht="9.9499999999999993" customHeight="1">
      <c r="A517" s="166"/>
      <c r="B517" s="163"/>
      <c r="C517" s="165"/>
      <c r="D517" s="158"/>
      <c r="E517" s="158"/>
      <c r="F517" s="158"/>
      <c r="G517" s="158"/>
      <c r="H517" s="158"/>
      <c r="I517" s="158"/>
      <c r="J517" s="158"/>
      <c r="K517" s="158"/>
    </row>
    <row r="518" spans="1:13" ht="9.9499999999999993" customHeight="1">
      <c r="A518" s="166"/>
      <c r="B518" s="163"/>
      <c r="C518" s="165"/>
      <c r="D518" s="158"/>
      <c r="E518" s="158"/>
      <c r="F518" s="158"/>
      <c r="G518" s="158"/>
      <c r="H518" s="158"/>
      <c r="I518" s="158"/>
      <c r="J518" s="158"/>
      <c r="K518" s="158"/>
    </row>
    <row r="519" spans="1:13" ht="9.9499999999999993" customHeight="1">
      <c r="A519" s="166"/>
      <c r="B519" s="163"/>
      <c r="C519" s="165"/>
      <c r="D519" s="158"/>
      <c r="E519" s="158"/>
      <c r="F519" s="158"/>
      <c r="G519" s="158"/>
      <c r="H519" s="158"/>
      <c r="I519" s="158"/>
      <c r="J519" s="158"/>
      <c r="K519" s="158"/>
    </row>
    <row r="520" spans="1:13" ht="9.9499999999999993" customHeight="1">
      <c r="A520" s="166"/>
      <c r="B520" s="163"/>
      <c r="C520" s="165"/>
      <c r="D520" s="158"/>
      <c r="E520" s="158"/>
      <c r="F520" s="158"/>
      <c r="G520" s="158"/>
      <c r="H520" s="158"/>
      <c r="I520" s="158"/>
      <c r="J520" s="158"/>
      <c r="K520" s="158"/>
    </row>
    <row r="521" spans="1:13" ht="9.9499999999999993" customHeight="1">
      <c r="A521" s="166"/>
      <c r="B521" s="163"/>
      <c r="C521" s="165"/>
      <c r="D521" s="158"/>
      <c r="E521" s="158"/>
      <c r="F521" s="158"/>
      <c r="G521" s="158"/>
      <c r="H521" s="158"/>
      <c r="I521" s="158"/>
      <c r="J521" s="158"/>
      <c r="K521" s="158"/>
    </row>
    <row r="522" spans="1:13" ht="9.9499999999999993" customHeight="1">
      <c r="A522" s="166"/>
      <c r="B522" s="163"/>
      <c r="C522" s="165"/>
      <c r="D522" s="158"/>
      <c r="E522" s="158"/>
      <c r="F522" s="158"/>
      <c r="G522" s="158"/>
      <c r="H522" s="158"/>
      <c r="I522" s="158"/>
      <c r="J522" s="158"/>
      <c r="K522" s="158"/>
    </row>
    <row r="523" spans="1:13" ht="9.9499999999999993" customHeight="1">
      <c r="A523" s="166"/>
      <c r="B523" s="163"/>
      <c r="C523" s="165"/>
      <c r="D523" s="158"/>
      <c r="E523" s="158"/>
      <c r="F523" s="158"/>
      <c r="G523" s="158"/>
      <c r="H523" s="158"/>
      <c r="I523" s="158"/>
      <c r="J523" s="158"/>
      <c r="K523" s="158"/>
    </row>
    <row r="524" spans="1:13" ht="9.9499999999999993" customHeight="1">
      <c r="A524" s="166"/>
      <c r="B524" s="163"/>
      <c r="C524" s="165"/>
      <c r="D524" s="158"/>
      <c r="E524" s="158"/>
      <c r="F524" s="158"/>
      <c r="G524" s="158"/>
      <c r="H524" s="158"/>
      <c r="I524" s="158"/>
      <c r="J524" s="158"/>
      <c r="K524" s="158"/>
    </row>
    <row r="525" spans="1:13" ht="9.9499999999999993" customHeight="1">
      <c r="A525" s="166"/>
      <c r="B525" s="163"/>
      <c r="C525" s="165"/>
      <c r="D525" s="159"/>
      <c r="E525" s="159"/>
      <c r="F525" s="159"/>
      <c r="G525" s="159"/>
      <c r="H525" s="159"/>
      <c r="I525" s="159"/>
      <c r="J525" s="159"/>
      <c r="K525" s="159"/>
    </row>
    <row r="526" spans="1:13" ht="9.9499999999999993" customHeight="1">
      <c r="A526" s="166" t="s">
        <v>154</v>
      </c>
      <c r="B526" s="163" t="s">
        <v>90</v>
      </c>
      <c r="C526" s="165" t="s">
        <v>56</v>
      </c>
      <c r="D526" s="154">
        <f>$U26/$U$15*D$17</f>
        <v>1.5902229446011843E-4</v>
      </c>
      <c r="E526" s="154">
        <f>$U26/$U$15*E$17</f>
        <v>2.1709975629532042E-6</v>
      </c>
      <c r="F526" s="154">
        <f>$U26/$U$15*F$17</f>
        <v>6.8048698415241003E-3</v>
      </c>
      <c r="G526" s="154">
        <f>$U26/$U$15*G$17</f>
        <v>7.2068064827333689E-2</v>
      </c>
      <c r="H526" s="154">
        <f>$V26/$V$15*H$17</f>
        <v>1.7228043989154105E-4</v>
      </c>
      <c r="I526" s="154">
        <f>$V26/$V$15*I$17</f>
        <v>2.3519998652946297E-6</v>
      </c>
      <c r="J526" s="154">
        <f>$V26/$V$15*J$17</f>
        <v>7.213497367420039E-3</v>
      </c>
      <c r="K526" s="154">
        <f>$V26/$V$15*K$17</f>
        <v>7.8304931998346969E-2</v>
      </c>
      <c r="L526" s="82">
        <f>D526+E526+F526+G526</f>
        <v>7.9034127960880857E-2</v>
      </c>
      <c r="M526" s="13">
        <f>H526+I526+J526+K526</f>
        <v>8.5693061805523843E-2</v>
      </c>
    </row>
    <row r="527" spans="1:13" ht="9.9499999999999993" customHeight="1">
      <c r="A527" s="166"/>
      <c r="B527" s="163"/>
      <c r="C527" s="165"/>
      <c r="D527" s="154"/>
      <c r="E527" s="154"/>
      <c r="F527" s="154"/>
      <c r="G527" s="154"/>
      <c r="H527" s="154"/>
      <c r="I527" s="154"/>
      <c r="J527" s="154"/>
      <c r="K527" s="154"/>
    </row>
    <row r="528" spans="1:13" ht="9.9499999999999993" customHeight="1">
      <c r="A528" s="166"/>
      <c r="B528" s="163"/>
      <c r="C528" s="165"/>
      <c r="D528" s="154"/>
      <c r="E528" s="154"/>
      <c r="F528" s="154"/>
      <c r="G528" s="154"/>
      <c r="H528" s="154"/>
      <c r="I528" s="154"/>
      <c r="J528" s="154"/>
      <c r="K528" s="154"/>
    </row>
    <row r="529" spans="1:13" ht="9.9499999999999993" customHeight="1">
      <c r="A529" s="166"/>
      <c r="B529" s="163"/>
      <c r="C529" s="165"/>
      <c r="D529" s="154"/>
      <c r="E529" s="154"/>
      <c r="F529" s="154"/>
      <c r="G529" s="154"/>
      <c r="H529" s="154"/>
      <c r="I529" s="154"/>
      <c r="J529" s="154"/>
      <c r="K529" s="154"/>
    </row>
    <row r="530" spans="1:13" ht="9.9499999999999993" customHeight="1">
      <c r="A530" s="166" t="s">
        <v>155</v>
      </c>
      <c r="B530" s="163" t="s">
        <v>91</v>
      </c>
      <c r="C530" s="165" t="s">
        <v>56</v>
      </c>
      <c r="D530" s="154">
        <f>$U27/$U$15*D$17</f>
        <v>1.8913389008014491E-3</v>
      </c>
      <c r="E530" s="154">
        <f>$U27/$U$15*E$17</f>
        <v>2.5820858379001156E-5</v>
      </c>
      <c r="F530" s="154">
        <f>$U27/$U$15*F$17</f>
        <v>8.0934029343872269E-2</v>
      </c>
      <c r="G530" s="154">
        <f>$U27/$U$15*G$17</f>
        <v>0.85714481089694727</v>
      </c>
      <c r="H530" s="154">
        <f>$V27/$V$15*H$17</f>
        <v>1.8836822878798569E-3</v>
      </c>
      <c r="I530" s="154">
        <f>$V27/$V$15*I$17</f>
        <v>2.5716329086113722E-5</v>
      </c>
      <c r="J530" s="154">
        <f>$V27/$V$15*J$17</f>
        <v>7.8871038599804918E-2</v>
      </c>
      <c r="K530" s="154">
        <f>$V27/$V$15*K$17</f>
        <v>0.85617156278322903</v>
      </c>
    </row>
    <row r="531" spans="1:13" ht="9.9499999999999993" customHeight="1">
      <c r="A531" s="166"/>
      <c r="B531" s="163"/>
      <c r="C531" s="165"/>
      <c r="D531" s="154"/>
      <c r="E531" s="154"/>
      <c r="F531" s="154"/>
      <c r="G531" s="154"/>
      <c r="H531" s="154"/>
      <c r="I531" s="154"/>
      <c r="J531" s="154"/>
      <c r="K531" s="154"/>
      <c r="L531" s="82">
        <f>D530+E530+F530+G530</f>
        <v>0.93999600000000005</v>
      </c>
      <c r="M531" s="13">
        <f>H530+I530+J530+K530</f>
        <v>0.9369519999999999</v>
      </c>
    </row>
    <row r="532" spans="1:13" ht="9.9499999999999993" customHeight="1">
      <c r="A532" s="166"/>
      <c r="B532" s="163"/>
      <c r="C532" s="165"/>
      <c r="D532" s="154"/>
      <c r="E532" s="154"/>
      <c r="F532" s="154"/>
      <c r="G532" s="154"/>
      <c r="H532" s="154"/>
      <c r="I532" s="154"/>
      <c r="J532" s="154"/>
      <c r="K532" s="154"/>
    </row>
    <row r="533" spans="1:13" ht="9.9499999999999993" customHeight="1">
      <c r="A533" s="166"/>
      <c r="B533" s="163"/>
      <c r="C533" s="165"/>
      <c r="D533" s="154"/>
      <c r="E533" s="154"/>
      <c r="F533" s="154"/>
      <c r="G533" s="154"/>
      <c r="H533" s="154"/>
      <c r="I533" s="154"/>
      <c r="J533" s="154"/>
      <c r="K533" s="154"/>
    </row>
    <row r="534" spans="1:13" ht="9.9499999999999993" customHeight="1">
      <c r="A534" s="166"/>
      <c r="B534" s="163"/>
      <c r="C534" s="165"/>
      <c r="D534" s="154"/>
      <c r="E534" s="154"/>
      <c r="F534" s="154"/>
      <c r="G534" s="154"/>
      <c r="H534" s="154"/>
      <c r="I534" s="154"/>
      <c r="J534" s="154"/>
      <c r="K534" s="154"/>
    </row>
    <row r="535" spans="1:13" ht="9.9499999999999993" customHeight="1">
      <c r="A535" s="166"/>
      <c r="B535" s="163"/>
      <c r="C535" s="165"/>
      <c r="D535" s="154"/>
      <c r="E535" s="154"/>
      <c r="F535" s="154"/>
      <c r="G535" s="154"/>
      <c r="H535" s="154"/>
      <c r="I535" s="154"/>
      <c r="J535" s="154"/>
      <c r="K535" s="154"/>
    </row>
    <row r="536" spans="1:13" ht="9.9499999999999993" customHeight="1">
      <c r="A536" s="166"/>
      <c r="B536" s="163"/>
      <c r="C536" s="165"/>
      <c r="D536" s="154"/>
      <c r="E536" s="154"/>
      <c r="F536" s="154"/>
      <c r="G536" s="154"/>
      <c r="H536" s="154"/>
      <c r="I536" s="154"/>
      <c r="J536" s="154"/>
      <c r="K536" s="154"/>
    </row>
    <row r="537" spans="1:13" ht="9.9499999999999993" customHeight="1">
      <c r="A537" s="166"/>
      <c r="B537" s="163"/>
      <c r="C537" s="165"/>
      <c r="D537" s="154"/>
      <c r="E537" s="154"/>
      <c r="F537" s="154"/>
      <c r="G537" s="154"/>
      <c r="H537" s="154"/>
      <c r="I537" s="154"/>
      <c r="J537" s="154"/>
      <c r="K537" s="154"/>
    </row>
    <row r="538" spans="1:13" ht="9.9499999999999993" customHeight="1">
      <c r="A538" s="166" t="s">
        <v>156</v>
      </c>
      <c r="B538" s="163" t="s">
        <v>160</v>
      </c>
      <c r="C538" s="165" t="s">
        <v>56</v>
      </c>
      <c r="D538" s="154">
        <f>$U28/$U$15*D$17</f>
        <v>0</v>
      </c>
      <c r="E538" s="154">
        <f>$U28/$U$15*E$17</f>
        <v>0</v>
      </c>
      <c r="F538" s="154">
        <f>$U28/$U$15*F$17</f>
        <v>0</v>
      </c>
      <c r="G538" s="154">
        <f>$U28/$U$15*G$17</f>
        <v>0</v>
      </c>
      <c r="H538" s="154">
        <f>$V28/$V$15*H$17</f>
        <v>0</v>
      </c>
      <c r="I538" s="154">
        <f>$V28/$V$15*I$17</f>
        <v>0</v>
      </c>
      <c r="J538" s="154">
        <f>$V28/$V$15*J$17</f>
        <v>0</v>
      </c>
      <c r="K538" s="154">
        <f>$V28/$V$15*K$17</f>
        <v>0</v>
      </c>
      <c r="L538" s="82">
        <f>D538+E538+F538+G538</f>
        <v>0</v>
      </c>
      <c r="M538" s="13">
        <f>H538+I538+J538+K538</f>
        <v>0</v>
      </c>
    </row>
    <row r="539" spans="1:13" ht="9.9499999999999993" customHeight="1">
      <c r="A539" s="166"/>
      <c r="B539" s="163"/>
      <c r="C539" s="165"/>
      <c r="D539" s="154"/>
      <c r="E539" s="154"/>
      <c r="F539" s="154"/>
      <c r="G539" s="154"/>
      <c r="H539" s="154"/>
      <c r="I539" s="154"/>
      <c r="J539" s="154"/>
      <c r="K539" s="154"/>
    </row>
    <row r="540" spans="1:13" ht="9.9499999999999993" customHeight="1">
      <c r="A540" s="166"/>
      <c r="B540" s="163"/>
      <c r="C540" s="165"/>
      <c r="D540" s="154"/>
      <c r="E540" s="154"/>
      <c r="F540" s="154"/>
      <c r="G540" s="154"/>
      <c r="H540" s="154"/>
      <c r="I540" s="154"/>
      <c r="J540" s="154"/>
      <c r="K540" s="154"/>
    </row>
    <row r="541" spans="1:13" ht="9.9499999999999993" customHeight="1">
      <c r="A541" s="166"/>
      <c r="B541" s="163"/>
      <c r="C541" s="165"/>
      <c r="D541" s="154"/>
      <c r="E541" s="154"/>
      <c r="F541" s="154"/>
      <c r="G541" s="154"/>
      <c r="H541" s="154"/>
      <c r="I541" s="154"/>
      <c r="J541" s="154"/>
      <c r="K541" s="154"/>
    </row>
    <row r="542" spans="1:13" ht="9.9499999999999993" customHeight="1">
      <c r="A542" s="166"/>
      <c r="B542" s="163"/>
      <c r="C542" s="165"/>
      <c r="D542" s="154"/>
      <c r="E542" s="154"/>
      <c r="F542" s="154"/>
      <c r="G542" s="154"/>
      <c r="H542" s="154"/>
      <c r="I542" s="154"/>
      <c r="J542" s="154"/>
      <c r="K542" s="154"/>
    </row>
    <row r="543" spans="1:13" ht="9.9499999999999993" customHeight="1">
      <c r="A543" s="166"/>
      <c r="B543" s="163"/>
      <c r="C543" s="165"/>
      <c r="D543" s="154"/>
      <c r="E543" s="154"/>
      <c r="F543" s="154"/>
      <c r="G543" s="154"/>
      <c r="H543" s="154"/>
      <c r="I543" s="154"/>
      <c r="J543" s="154"/>
      <c r="K543" s="154"/>
    </row>
    <row r="544" spans="1:13" ht="9.9499999999999993" customHeight="1">
      <c r="A544" s="166"/>
      <c r="B544" s="163"/>
      <c r="C544" s="165"/>
      <c r="D544" s="154"/>
      <c r="E544" s="154"/>
      <c r="F544" s="154"/>
      <c r="G544" s="154"/>
      <c r="H544" s="154"/>
      <c r="I544" s="154"/>
      <c r="J544" s="154"/>
      <c r="K544" s="154"/>
    </row>
    <row r="545" spans="1:13" ht="9.9499999999999993" customHeight="1">
      <c r="A545" s="166"/>
      <c r="B545" s="163"/>
      <c r="C545" s="165"/>
      <c r="D545" s="154"/>
      <c r="E545" s="154"/>
      <c r="F545" s="154"/>
      <c r="G545" s="154"/>
      <c r="H545" s="154"/>
      <c r="I545" s="154"/>
      <c r="J545" s="154"/>
      <c r="K545" s="154"/>
    </row>
    <row r="546" spans="1:13" ht="9.9499999999999993" customHeight="1">
      <c r="A546" s="166"/>
      <c r="B546" s="163"/>
      <c r="C546" s="165"/>
      <c r="D546" s="154"/>
      <c r="E546" s="154"/>
      <c r="F546" s="154"/>
      <c r="G546" s="154"/>
      <c r="H546" s="154"/>
      <c r="I546" s="154"/>
      <c r="J546" s="154"/>
      <c r="K546" s="154"/>
    </row>
    <row r="547" spans="1:13" ht="9.9499999999999993" customHeight="1">
      <c r="A547" s="166"/>
      <c r="B547" s="163"/>
      <c r="C547" s="165"/>
      <c r="D547" s="154"/>
      <c r="E547" s="154"/>
      <c r="F547" s="154"/>
      <c r="G547" s="154"/>
      <c r="H547" s="154"/>
      <c r="I547" s="154"/>
      <c r="J547" s="154"/>
      <c r="K547" s="154"/>
    </row>
    <row r="548" spans="1:13" ht="9.9499999999999993" customHeight="1">
      <c r="A548" s="166"/>
      <c r="B548" s="163"/>
      <c r="C548" s="165"/>
      <c r="D548" s="154"/>
      <c r="E548" s="154"/>
      <c r="F548" s="154"/>
      <c r="G548" s="154"/>
      <c r="H548" s="154"/>
      <c r="I548" s="154"/>
      <c r="J548" s="154"/>
      <c r="K548" s="154"/>
    </row>
    <row r="549" spans="1:13" ht="9.9499999999999993" customHeight="1">
      <c r="A549" s="166" t="s">
        <v>157</v>
      </c>
      <c r="B549" s="163" t="s">
        <v>92</v>
      </c>
      <c r="C549" s="165" t="s">
        <v>56</v>
      </c>
      <c r="D549" s="154">
        <f>$U29/$U$15*D$17</f>
        <v>3.8500802653305185E-3</v>
      </c>
      <c r="E549" s="154">
        <f>$U29/$U$15*E$17</f>
        <v>5.2561905873537959E-5</v>
      </c>
      <c r="F549" s="154">
        <f>$U29/$U$15*F$17</f>
        <v>0.16475233975174047</v>
      </c>
      <c r="G549" s="154">
        <f>$U29/$U$15*G$17</f>
        <v>1.7448360627312209</v>
      </c>
      <c r="H549" s="154">
        <f>$V29/$V$15*H$17</f>
        <v>2.9130325469060988E-3</v>
      </c>
      <c r="I549" s="154">
        <f>$V29/$V$15*I$17</f>
        <v>3.9769181935194386E-5</v>
      </c>
      <c r="J549" s="154">
        <f>$V29/$V$15*J$17</f>
        <v>0.12197062313948606</v>
      </c>
      <c r="K549" s="154">
        <f>$V29/$V$15*K$17</f>
        <v>1.3240320006035315</v>
      </c>
      <c r="L549" s="82">
        <f>D549+E549+F549+G549</f>
        <v>1.9134910446541655</v>
      </c>
      <c r="M549" s="13">
        <f>H549+I549+J549+K549</f>
        <v>1.4489554254718588</v>
      </c>
    </row>
    <row r="550" spans="1:13" ht="9.9499999999999993" customHeight="1">
      <c r="A550" s="166"/>
      <c r="B550" s="163"/>
      <c r="C550" s="165"/>
      <c r="D550" s="154"/>
      <c r="E550" s="154"/>
      <c r="F550" s="154"/>
      <c r="G550" s="154"/>
      <c r="H550" s="154"/>
      <c r="I550" s="154"/>
      <c r="J550" s="154"/>
      <c r="K550" s="154"/>
    </row>
    <row r="551" spans="1:13" ht="9.9499999999999993" customHeight="1">
      <c r="A551" s="166"/>
      <c r="B551" s="163"/>
      <c r="C551" s="165"/>
      <c r="D551" s="154"/>
      <c r="E551" s="154"/>
      <c r="F551" s="154"/>
      <c r="G551" s="154"/>
      <c r="H551" s="154"/>
      <c r="I551" s="154"/>
      <c r="J551" s="154"/>
      <c r="K551" s="154"/>
    </row>
    <row r="552" spans="1:13" ht="9.9499999999999993" customHeight="1">
      <c r="A552" s="166"/>
      <c r="B552" s="163"/>
      <c r="C552" s="165"/>
      <c r="D552" s="154"/>
      <c r="E552" s="154"/>
      <c r="F552" s="154"/>
      <c r="G552" s="154"/>
      <c r="H552" s="154"/>
      <c r="I552" s="154"/>
      <c r="J552" s="154"/>
      <c r="K552" s="154"/>
    </row>
    <row r="553" spans="1:13" ht="9.9499999999999993" customHeight="1">
      <c r="A553" s="165" t="s">
        <v>158</v>
      </c>
      <c r="B553" s="163" t="s">
        <v>93</v>
      </c>
      <c r="C553" s="165" t="s">
        <v>56</v>
      </c>
      <c r="D553" s="155">
        <f>$U30/$U$15*D$17</f>
        <v>3.2198559320776427E-3</v>
      </c>
      <c r="E553" s="155">
        <f>$U30/$U$15*E$17</f>
        <v>4.3957983409389762E-5</v>
      </c>
      <c r="F553" s="155">
        <f>$U30/$U$15*F$17</f>
        <v>0.13778382836591918</v>
      </c>
      <c r="G553" s="155">
        <f>$U30/$U$15*G$17</f>
        <v>1.4592217200453144</v>
      </c>
      <c r="H553" s="155">
        <f>$V30/$V$15*H$17</f>
        <v>2.6929486638356645E-3</v>
      </c>
      <c r="I553" s="155">
        <f>$V30/$V$15*I$17</f>
        <v>3.6764561888594445E-5</v>
      </c>
      <c r="J553" s="155">
        <f>$V30/$V$15*J$17</f>
        <v>0.11275556359970539</v>
      </c>
      <c r="K553" s="155">
        <f>$V30/$V$15*K$17</f>
        <v>1.2239994402698575</v>
      </c>
      <c r="L553" s="82">
        <f>D553+E553+F553+G553</f>
        <v>1.6002693623267206</v>
      </c>
      <c r="M553" s="13">
        <f>H553+I553+J553+K553</f>
        <v>1.3394847170952873</v>
      </c>
    </row>
    <row r="554" spans="1:13" ht="9.9499999999999993" customHeight="1">
      <c r="A554" s="165"/>
      <c r="B554" s="163"/>
      <c r="C554" s="165"/>
      <c r="D554" s="155"/>
      <c r="E554" s="155"/>
      <c r="F554" s="155"/>
      <c r="G554" s="155"/>
      <c r="H554" s="155"/>
      <c r="I554" s="155"/>
      <c r="J554" s="155"/>
      <c r="K554" s="155"/>
    </row>
    <row r="555" spans="1:13" ht="9.9499999999999993" customHeight="1">
      <c r="A555" s="165"/>
      <c r="B555" s="163"/>
      <c r="C555" s="165"/>
      <c r="D555" s="155"/>
      <c r="E555" s="155"/>
      <c r="F555" s="155"/>
      <c r="G555" s="155"/>
      <c r="H555" s="155"/>
      <c r="I555" s="155"/>
      <c r="J555" s="155"/>
      <c r="K555" s="155"/>
    </row>
    <row r="556" spans="1:13" ht="9.9499999999999993" customHeight="1">
      <c r="A556" s="165"/>
      <c r="B556" s="163"/>
      <c r="C556" s="165"/>
      <c r="D556" s="155"/>
      <c r="E556" s="155"/>
      <c r="F556" s="155"/>
      <c r="G556" s="155"/>
      <c r="H556" s="155"/>
      <c r="I556" s="155"/>
      <c r="J556" s="155"/>
      <c r="K556" s="155"/>
    </row>
    <row r="557" spans="1:13" ht="9.9499999999999993" customHeight="1">
      <c r="A557" s="165"/>
      <c r="B557" s="163"/>
      <c r="C557" s="165"/>
      <c r="D557" s="155"/>
      <c r="E557" s="155"/>
      <c r="F557" s="155"/>
      <c r="G557" s="155"/>
      <c r="H557" s="155"/>
      <c r="I557" s="155"/>
      <c r="J557" s="155"/>
      <c r="K557" s="155"/>
    </row>
    <row r="558" spans="1:13" ht="9.9499999999999993" customHeight="1">
      <c r="A558" s="165"/>
      <c r="B558" s="163"/>
      <c r="C558" s="165"/>
      <c r="D558" s="155"/>
      <c r="E558" s="155"/>
      <c r="F558" s="155"/>
      <c r="G558" s="155"/>
      <c r="H558" s="155"/>
      <c r="I558" s="155"/>
      <c r="J558" s="155"/>
      <c r="K558" s="155"/>
    </row>
    <row r="559" spans="1:13" ht="9.9499999999999993" customHeight="1">
      <c r="A559" s="165"/>
      <c r="B559" s="163"/>
      <c r="C559" s="165"/>
      <c r="D559" s="155"/>
      <c r="E559" s="155"/>
      <c r="F559" s="155"/>
      <c r="G559" s="155"/>
      <c r="H559" s="155"/>
      <c r="I559" s="155"/>
      <c r="J559" s="155"/>
      <c r="K559" s="155"/>
    </row>
    <row r="560" spans="1:13" ht="9.9499999999999993" customHeight="1">
      <c r="A560" s="165"/>
      <c r="B560" s="163"/>
      <c r="C560" s="165"/>
      <c r="D560" s="155"/>
      <c r="E560" s="155"/>
      <c r="F560" s="155"/>
      <c r="G560" s="155"/>
      <c r="H560" s="155"/>
      <c r="I560" s="155"/>
      <c r="J560" s="155"/>
      <c r="K560" s="155"/>
    </row>
    <row r="561" spans="1:11" ht="9.9499999999999993" customHeight="1">
      <c r="A561" s="165"/>
      <c r="B561" s="163"/>
      <c r="C561" s="165"/>
      <c r="D561" s="155"/>
      <c r="E561" s="155"/>
      <c r="F561" s="155"/>
      <c r="G561" s="155"/>
      <c r="H561" s="155"/>
      <c r="I561" s="155"/>
      <c r="J561" s="155"/>
      <c r="K561" s="155"/>
    </row>
    <row r="562" spans="1:11" ht="9.9499999999999993" customHeight="1">
      <c r="A562" s="165"/>
      <c r="B562" s="163"/>
      <c r="C562" s="165"/>
      <c r="D562" s="155"/>
      <c r="E562" s="155"/>
      <c r="F562" s="155"/>
      <c r="G562" s="155"/>
      <c r="H562" s="155"/>
      <c r="I562" s="155"/>
      <c r="J562" s="155"/>
      <c r="K562" s="155"/>
    </row>
    <row r="563" spans="1:11" ht="9.9499999999999993" customHeight="1">
      <c r="A563" s="165"/>
      <c r="B563" s="163"/>
      <c r="C563" s="165"/>
      <c r="D563" s="155"/>
      <c r="E563" s="155"/>
      <c r="F563" s="155"/>
      <c r="G563" s="155"/>
      <c r="H563" s="155"/>
      <c r="I563" s="155"/>
      <c r="J563" s="155"/>
      <c r="K563" s="155"/>
    </row>
    <row r="564" spans="1:11" ht="9.9499999999999993" customHeight="1">
      <c r="A564" s="165"/>
      <c r="B564" s="163"/>
      <c r="C564" s="165"/>
      <c r="D564" s="155"/>
      <c r="E564" s="155"/>
      <c r="F564" s="155"/>
      <c r="G564" s="155"/>
      <c r="H564" s="155"/>
      <c r="I564" s="155"/>
      <c r="J564" s="155"/>
      <c r="K564" s="155"/>
    </row>
    <row r="565" spans="1:11" ht="9.9499999999999993" customHeight="1">
      <c r="A565" s="165"/>
      <c r="B565" s="163"/>
      <c r="C565" s="165"/>
      <c r="D565" s="155"/>
      <c r="E565" s="155"/>
      <c r="F565" s="155"/>
      <c r="G565" s="155"/>
      <c r="H565" s="155"/>
      <c r="I565" s="155"/>
      <c r="J565" s="155"/>
      <c r="K565" s="155"/>
    </row>
    <row r="566" spans="1:11" ht="9.9499999999999993" customHeight="1">
      <c r="A566" s="165"/>
      <c r="B566" s="163"/>
      <c r="C566" s="165"/>
      <c r="D566" s="155"/>
      <c r="E566" s="155"/>
      <c r="F566" s="155"/>
      <c r="G566" s="155"/>
      <c r="H566" s="155"/>
      <c r="I566" s="155"/>
      <c r="J566" s="155"/>
      <c r="K566" s="155"/>
    </row>
    <row r="567" spans="1:11" ht="9.9499999999999993" customHeight="1">
      <c r="A567" s="165"/>
      <c r="B567" s="163"/>
      <c r="C567" s="165"/>
      <c r="D567" s="155"/>
      <c r="E567" s="155"/>
      <c r="F567" s="155"/>
      <c r="G567" s="155"/>
      <c r="H567" s="155"/>
      <c r="I567" s="155"/>
      <c r="J567" s="155"/>
      <c r="K567" s="155"/>
    </row>
    <row r="568" spans="1:11" ht="9.9499999999999993" customHeight="1">
      <c r="A568" s="162" t="s">
        <v>41</v>
      </c>
      <c r="B568" s="163" t="s">
        <v>161</v>
      </c>
      <c r="C568" s="164" t="s">
        <v>56</v>
      </c>
      <c r="D568" s="156">
        <v>393.98619276234461</v>
      </c>
      <c r="E568" s="156">
        <v>4.7303231156381829</v>
      </c>
      <c r="F568" s="156">
        <v>273.65710427674475</v>
      </c>
      <c r="G568" s="156">
        <v>94.296425289553753</v>
      </c>
      <c r="H568" s="151">
        <v>493.64826860791391</v>
      </c>
      <c r="I568" s="151">
        <v>4.8978810125403482</v>
      </c>
      <c r="J568" s="151">
        <v>215.65848603518171</v>
      </c>
      <c r="K568" s="151">
        <v>70.737053174092964</v>
      </c>
    </row>
    <row r="569" spans="1:11" ht="9.9499999999999993" customHeight="1">
      <c r="A569" s="162"/>
      <c r="B569" s="163"/>
      <c r="C569" s="164"/>
      <c r="D569" s="156"/>
      <c r="E569" s="156"/>
      <c r="F569" s="156"/>
      <c r="G569" s="156"/>
      <c r="H569" s="152"/>
      <c r="I569" s="152"/>
      <c r="J569" s="152"/>
      <c r="K569" s="152"/>
    </row>
    <row r="570" spans="1:11" ht="9.9499999999999993" customHeight="1">
      <c r="A570" s="162"/>
      <c r="B570" s="163"/>
      <c r="C570" s="164"/>
      <c r="D570" s="156"/>
      <c r="E570" s="156"/>
      <c r="F570" s="156"/>
      <c r="G570" s="156"/>
      <c r="H570" s="152"/>
      <c r="I570" s="152"/>
      <c r="J570" s="152"/>
      <c r="K570" s="152"/>
    </row>
    <row r="571" spans="1:11" ht="9.9499999999999993" customHeight="1">
      <c r="A571" s="162"/>
      <c r="B571" s="163"/>
      <c r="C571" s="164"/>
      <c r="D571" s="156"/>
      <c r="E571" s="156"/>
      <c r="F571" s="156"/>
      <c r="G571" s="156"/>
      <c r="H571" s="152"/>
      <c r="I571" s="152"/>
      <c r="J571" s="152"/>
      <c r="K571" s="152"/>
    </row>
    <row r="572" spans="1:11" ht="9.9499999999999993" customHeight="1">
      <c r="A572" s="162"/>
      <c r="B572" s="163"/>
      <c r="C572" s="164"/>
      <c r="D572" s="156"/>
      <c r="E572" s="156"/>
      <c r="F572" s="156"/>
      <c r="G572" s="156"/>
      <c r="H572" s="152"/>
      <c r="I572" s="152"/>
      <c r="J572" s="152"/>
      <c r="K572" s="152"/>
    </row>
    <row r="573" spans="1:11" ht="9.9499999999999993" customHeight="1">
      <c r="A573" s="162"/>
      <c r="B573" s="163"/>
      <c r="C573" s="164"/>
      <c r="D573" s="156"/>
      <c r="E573" s="156"/>
      <c r="F573" s="156"/>
      <c r="G573" s="156"/>
      <c r="H573" s="153"/>
      <c r="I573" s="153"/>
      <c r="J573" s="153"/>
      <c r="K573" s="153"/>
    </row>
    <row r="574" spans="1:11" ht="9.9499999999999993" customHeight="1">
      <c r="A574" s="162" t="s">
        <v>96</v>
      </c>
      <c r="B574" s="163" t="s">
        <v>94</v>
      </c>
      <c r="C574" s="164" t="s">
        <v>58</v>
      </c>
      <c r="D574" s="154">
        <f>D581+D587</f>
        <v>101.8281260559901</v>
      </c>
      <c r="E574" s="154">
        <f t="shared" ref="E574:K574" si="10">E581+E587</f>
        <v>1.8480679394601569</v>
      </c>
      <c r="F574" s="154">
        <f t="shared" si="10"/>
        <v>109.41558376610969</v>
      </c>
      <c r="G574" s="154">
        <f t="shared" si="10"/>
        <v>127.79460944453304</v>
      </c>
      <c r="H574" s="154">
        <f t="shared" si="10"/>
        <v>125.59259362840051</v>
      </c>
      <c r="I574" s="154">
        <f t="shared" si="10"/>
        <v>1.8901941945416503</v>
      </c>
      <c r="J574" s="154">
        <f t="shared" si="10"/>
        <v>86.399956830359685</v>
      </c>
      <c r="K574" s="154">
        <f t="shared" si="10"/>
        <v>110.23086850696052</v>
      </c>
    </row>
    <row r="575" spans="1:11" ht="9.9499999999999993" customHeight="1">
      <c r="A575" s="162"/>
      <c r="B575" s="163"/>
      <c r="C575" s="164"/>
      <c r="D575" s="154"/>
      <c r="E575" s="154"/>
      <c r="F575" s="154"/>
      <c r="G575" s="154"/>
      <c r="H575" s="154"/>
      <c r="I575" s="154"/>
      <c r="J575" s="154"/>
      <c r="K575" s="154"/>
    </row>
    <row r="576" spans="1:11" ht="9.9499999999999993" customHeight="1">
      <c r="A576" s="162"/>
      <c r="B576" s="163"/>
      <c r="C576" s="164"/>
      <c r="D576" s="154"/>
      <c r="E576" s="154"/>
      <c r="F576" s="154"/>
      <c r="G576" s="154"/>
      <c r="H576" s="154"/>
      <c r="I576" s="154"/>
      <c r="J576" s="154"/>
      <c r="K576" s="154"/>
    </row>
    <row r="577" spans="1:11" ht="9.9499999999999993" customHeight="1">
      <c r="A577" s="162"/>
      <c r="B577" s="163"/>
      <c r="C577" s="164"/>
      <c r="D577" s="154"/>
      <c r="E577" s="154"/>
      <c r="F577" s="154"/>
      <c r="G577" s="154"/>
      <c r="H577" s="154"/>
      <c r="I577" s="154"/>
      <c r="J577" s="154"/>
      <c r="K577" s="154"/>
    </row>
    <row r="578" spans="1:11" ht="9.9499999999999993" customHeight="1">
      <c r="A578" s="162"/>
      <c r="B578" s="163"/>
      <c r="C578" s="164"/>
      <c r="D578" s="154"/>
      <c r="E578" s="154"/>
      <c r="F578" s="154"/>
      <c r="G578" s="154"/>
      <c r="H578" s="154"/>
      <c r="I578" s="154"/>
      <c r="J578" s="154"/>
      <c r="K578" s="154"/>
    </row>
    <row r="579" spans="1:11" ht="9.9499999999999993" customHeight="1">
      <c r="A579" s="162"/>
      <c r="B579" s="163"/>
      <c r="C579" s="164"/>
      <c r="D579" s="154"/>
      <c r="E579" s="154"/>
      <c r="F579" s="154"/>
      <c r="G579" s="154"/>
      <c r="H579" s="154"/>
      <c r="I579" s="154"/>
      <c r="J579" s="154"/>
      <c r="K579" s="154"/>
    </row>
    <row r="580" spans="1:11" ht="9.9499999999999993" customHeight="1">
      <c r="A580" s="162"/>
      <c r="B580" s="163"/>
      <c r="C580" s="164"/>
      <c r="D580" s="154"/>
      <c r="E580" s="154"/>
      <c r="F580" s="154"/>
      <c r="G580" s="154"/>
      <c r="H580" s="154"/>
      <c r="I580" s="154"/>
      <c r="J580" s="154"/>
      <c r="K580" s="154"/>
    </row>
    <row r="581" spans="1:11" ht="9.9499999999999993" customHeight="1">
      <c r="A581" s="162" t="s">
        <v>47</v>
      </c>
      <c r="B581" s="163" t="s">
        <v>95</v>
      </c>
      <c r="C581" s="164" t="s">
        <v>58</v>
      </c>
      <c r="D581" s="154">
        <v>0.18826186001404682</v>
      </c>
      <c r="E581" s="154">
        <v>2.570180745254154E-3</v>
      </c>
      <c r="F581" s="154">
        <v>8.9106316976674425</v>
      </c>
      <c r="G581" s="154">
        <v>90.213102928239934</v>
      </c>
      <c r="H581" s="151">
        <v>0.17401523190185075</v>
      </c>
      <c r="I581" s="151">
        <v>2.3756835207179106E-3</v>
      </c>
      <c r="J581" s="151">
        <v>8.2363238159119856</v>
      </c>
      <c r="K581" s="151">
        <v>83.386268601998779</v>
      </c>
    </row>
    <row r="582" spans="1:11" ht="9.9499999999999993" customHeight="1">
      <c r="A582" s="162"/>
      <c r="B582" s="163"/>
      <c r="C582" s="164"/>
      <c r="D582" s="154"/>
      <c r="E582" s="154"/>
      <c r="F582" s="154"/>
      <c r="G582" s="154"/>
      <c r="H582" s="152"/>
      <c r="I582" s="152"/>
      <c r="J582" s="152"/>
      <c r="K582" s="152"/>
    </row>
    <row r="583" spans="1:11" ht="9.9499999999999993" customHeight="1">
      <c r="A583" s="162"/>
      <c r="B583" s="163"/>
      <c r="C583" s="164"/>
      <c r="D583" s="154"/>
      <c r="E583" s="154"/>
      <c r="F583" s="154"/>
      <c r="G583" s="154"/>
      <c r="H583" s="152"/>
      <c r="I583" s="152"/>
      <c r="J583" s="152"/>
      <c r="K583" s="152"/>
    </row>
    <row r="584" spans="1:11" ht="9.9499999999999993" customHeight="1">
      <c r="A584" s="162"/>
      <c r="B584" s="163"/>
      <c r="C584" s="164"/>
      <c r="D584" s="154"/>
      <c r="E584" s="154"/>
      <c r="F584" s="154"/>
      <c r="G584" s="154"/>
      <c r="H584" s="152"/>
      <c r="I584" s="152"/>
      <c r="J584" s="152"/>
      <c r="K584" s="152"/>
    </row>
    <row r="585" spans="1:11" ht="9.9499999999999993" customHeight="1">
      <c r="A585" s="162"/>
      <c r="B585" s="163"/>
      <c r="C585" s="164"/>
      <c r="D585" s="154"/>
      <c r="E585" s="154"/>
      <c r="F585" s="154"/>
      <c r="G585" s="154"/>
      <c r="H585" s="152"/>
      <c r="I585" s="152"/>
      <c r="J585" s="152"/>
      <c r="K585" s="152"/>
    </row>
    <row r="586" spans="1:11" ht="9.9499999999999993" customHeight="1">
      <c r="A586" s="162"/>
      <c r="B586" s="163"/>
      <c r="C586" s="164"/>
      <c r="D586" s="154"/>
      <c r="E586" s="154"/>
      <c r="F586" s="154"/>
      <c r="G586" s="154"/>
      <c r="H586" s="153"/>
      <c r="I586" s="153"/>
      <c r="J586" s="153"/>
      <c r="K586" s="153"/>
    </row>
    <row r="587" spans="1:11" ht="9.9499999999999993" customHeight="1">
      <c r="A587" s="162" t="s">
        <v>48</v>
      </c>
      <c r="B587" s="163" t="s">
        <v>97</v>
      </c>
      <c r="C587" s="164" t="s">
        <v>58</v>
      </c>
      <c r="D587" s="154">
        <v>101.63986419597605</v>
      </c>
      <c r="E587" s="154">
        <v>1.8454977587149028</v>
      </c>
      <c r="F587" s="154">
        <v>100.50495206844225</v>
      </c>
      <c r="G587" s="154">
        <v>37.581506516293103</v>
      </c>
      <c r="H587" s="151">
        <v>125.41857839649866</v>
      </c>
      <c r="I587" s="151">
        <v>1.8878185110209325</v>
      </c>
      <c r="J587" s="151">
        <v>78.163633014447697</v>
      </c>
      <c r="K587" s="151">
        <v>26.84459990496174</v>
      </c>
    </row>
    <row r="588" spans="1:11" ht="9.9499999999999993" customHeight="1">
      <c r="A588" s="162"/>
      <c r="B588" s="163"/>
      <c r="C588" s="164"/>
      <c r="D588" s="154"/>
      <c r="E588" s="154"/>
      <c r="F588" s="154"/>
      <c r="G588" s="154"/>
      <c r="H588" s="152"/>
      <c r="I588" s="152"/>
      <c r="J588" s="152"/>
      <c r="K588" s="152"/>
    </row>
    <row r="589" spans="1:11" ht="9.9499999999999993" customHeight="1">
      <c r="A589" s="162"/>
      <c r="B589" s="163"/>
      <c r="C589" s="164"/>
      <c r="D589" s="154"/>
      <c r="E589" s="154"/>
      <c r="F589" s="154"/>
      <c r="G589" s="154"/>
      <c r="H589" s="152"/>
      <c r="I589" s="152"/>
      <c r="J589" s="152"/>
      <c r="K589" s="152"/>
    </row>
    <row r="590" spans="1:11" ht="9.9499999999999993" customHeight="1">
      <c r="A590" s="162"/>
      <c r="B590" s="163"/>
      <c r="C590" s="164"/>
      <c r="D590" s="154"/>
      <c r="E590" s="154"/>
      <c r="F590" s="154"/>
      <c r="G590" s="154"/>
      <c r="H590" s="152"/>
      <c r="I590" s="152"/>
      <c r="J590" s="152"/>
      <c r="K590" s="152"/>
    </row>
    <row r="591" spans="1:11" ht="9.9499999999999993" customHeight="1">
      <c r="A591" s="162"/>
      <c r="B591" s="163"/>
      <c r="C591" s="164"/>
      <c r="D591" s="154"/>
      <c r="E591" s="154"/>
      <c r="F591" s="154"/>
      <c r="G591" s="154"/>
      <c r="H591" s="152"/>
      <c r="I591" s="152"/>
      <c r="J591" s="152"/>
      <c r="K591" s="152"/>
    </row>
    <row r="592" spans="1:11" ht="9.9499999999999993" customHeight="1">
      <c r="A592" s="162"/>
      <c r="B592" s="163"/>
      <c r="C592" s="164"/>
      <c r="D592" s="154"/>
      <c r="E592" s="154"/>
      <c r="F592" s="154"/>
      <c r="G592" s="154"/>
      <c r="H592" s="153"/>
      <c r="I592" s="153"/>
      <c r="J592" s="153"/>
      <c r="K592" s="153"/>
    </row>
    <row r="593" spans="1:7">
      <c r="A593" s="72"/>
      <c r="B593" s="73"/>
      <c r="C593" s="73"/>
      <c r="D593" s="73"/>
      <c r="E593" s="73"/>
      <c r="F593" s="73"/>
      <c r="G593" s="73"/>
    </row>
    <row r="594" spans="1:7">
      <c r="B594" s="73"/>
      <c r="C594" s="73"/>
      <c r="D594" s="73"/>
      <c r="E594" s="73"/>
      <c r="F594" s="73"/>
      <c r="G594" s="73"/>
    </row>
  </sheetData>
  <mergeCells count="240">
    <mergeCell ref="A5:A7"/>
    <mergeCell ref="B5:B7"/>
    <mergeCell ref="C5:C7"/>
    <mergeCell ref="D5:G5"/>
    <mergeCell ref="D6:G6"/>
    <mergeCell ref="F9:F16"/>
    <mergeCell ref="G9:G16"/>
    <mergeCell ref="A17:A24"/>
    <mergeCell ref="B17:B24"/>
    <mergeCell ref="C17:C24"/>
    <mergeCell ref="D17:D24"/>
    <mergeCell ref="E17:E24"/>
    <mergeCell ref="F17:F24"/>
    <mergeCell ref="G17:G24"/>
    <mergeCell ref="A9:A16"/>
    <mergeCell ref="B9:B16"/>
    <mergeCell ref="C9:C16"/>
    <mergeCell ref="D9:D16"/>
    <mergeCell ref="E9:E16"/>
    <mergeCell ref="G25:G77"/>
    <mergeCell ref="A78:A132"/>
    <mergeCell ref="B78:B132"/>
    <mergeCell ref="C78:C132"/>
    <mergeCell ref="D78:D132"/>
    <mergeCell ref="E78:E132"/>
    <mergeCell ref="F78:F132"/>
    <mergeCell ref="G78:G132"/>
    <mergeCell ref="D25:D77"/>
    <mergeCell ref="E25:E77"/>
    <mergeCell ref="F25:F77"/>
    <mergeCell ref="A25:A77"/>
    <mergeCell ref="B25:B77"/>
    <mergeCell ref="C25:C77"/>
    <mergeCell ref="G133:G188"/>
    <mergeCell ref="A189:A244"/>
    <mergeCell ref="B189:B244"/>
    <mergeCell ref="C189:C244"/>
    <mergeCell ref="D189:D244"/>
    <mergeCell ref="E189:E244"/>
    <mergeCell ref="F189:F244"/>
    <mergeCell ref="G189:G244"/>
    <mergeCell ref="D133:D188"/>
    <mergeCell ref="E133:E188"/>
    <mergeCell ref="F133:F188"/>
    <mergeCell ref="A133:A188"/>
    <mergeCell ref="B133:B188"/>
    <mergeCell ref="C133:C188"/>
    <mergeCell ref="G400:G449"/>
    <mergeCell ref="A450:A452"/>
    <mergeCell ref="B450:B452"/>
    <mergeCell ref="C450:C452"/>
    <mergeCell ref="D450:D452"/>
    <mergeCell ref="E450:E452"/>
    <mergeCell ref="F450:F452"/>
    <mergeCell ref="G450:G452"/>
    <mergeCell ref="D400:D449"/>
    <mergeCell ref="E400:E449"/>
    <mergeCell ref="F400:F449"/>
    <mergeCell ref="A400:A449"/>
    <mergeCell ref="B400:B449"/>
    <mergeCell ref="C400:C449"/>
    <mergeCell ref="G453:G525"/>
    <mergeCell ref="A526:A529"/>
    <mergeCell ref="B526:B529"/>
    <mergeCell ref="C526:C529"/>
    <mergeCell ref="D526:D529"/>
    <mergeCell ref="E526:E529"/>
    <mergeCell ref="F526:F529"/>
    <mergeCell ref="G526:G529"/>
    <mergeCell ref="D453:D525"/>
    <mergeCell ref="E453:E525"/>
    <mergeCell ref="F453:F525"/>
    <mergeCell ref="A453:A525"/>
    <mergeCell ref="B453:B525"/>
    <mergeCell ref="C453:C525"/>
    <mergeCell ref="F530:F537"/>
    <mergeCell ref="G530:G537"/>
    <mergeCell ref="A538:A548"/>
    <mergeCell ref="B538:B548"/>
    <mergeCell ref="C538:C548"/>
    <mergeCell ref="D538:D548"/>
    <mergeCell ref="E538:E548"/>
    <mergeCell ref="F538:F548"/>
    <mergeCell ref="G538:G548"/>
    <mergeCell ref="A530:A537"/>
    <mergeCell ref="B530:B537"/>
    <mergeCell ref="C530:C537"/>
    <mergeCell ref="D530:D537"/>
    <mergeCell ref="E530:E537"/>
    <mergeCell ref="F549:F552"/>
    <mergeCell ref="G549:G552"/>
    <mergeCell ref="A553:A567"/>
    <mergeCell ref="B553:B567"/>
    <mergeCell ref="C553:C567"/>
    <mergeCell ref="D553:D567"/>
    <mergeCell ref="E553:E567"/>
    <mergeCell ref="F553:F567"/>
    <mergeCell ref="G553:G567"/>
    <mergeCell ref="A549:A552"/>
    <mergeCell ref="B549:B552"/>
    <mergeCell ref="C549:C552"/>
    <mergeCell ref="D549:D552"/>
    <mergeCell ref="E549:E552"/>
    <mergeCell ref="A587:A592"/>
    <mergeCell ref="B587:B592"/>
    <mergeCell ref="C587:C592"/>
    <mergeCell ref="D587:D592"/>
    <mergeCell ref="E587:E592"/>
    <mergeCell ref="F587:F592"/>
    <mergeCell ref="G587:G592"/>
    <mergeCell ref="A581:A586"/>
    <mergeCell ref="B581:B586"/>
    <mergeCell ref="C581:C586"/>
    <mergeCell ref="D581:D586"/>
    <mergeCell ref="E581:E586"/>
    <mergeCell ref="H6:K6"/>
    <mergeCell ref="A3:K3"/>
    <mergeCell ref="J1:K1"/>
    <mergeCell ref="H5:K5"/>
    <mergeCell ref="H9:H16"/>
    <mergeCell ref="I9:I16"/>
    <mergeCell ref="J9:J16"/>
    <mergeCell ref="K9:K16"/>
    <mergeCell ref="F581:F586"/>
    <mergeCell ref="G581:G586"/>
    <mergeCell ref="F568:F573"/>
    <mergeCell ref="G568:G573"/>
    <mergeCell ref="A574:A580"/>
    <mergeCell ref="B574:B580"/>
    <mergeCell ref="C574:C580"/>
    <mergeCell ref="D574:D580"/>
    <mergeCell ref="E574:E580"/>
    <mergeCell ref="F574:F580"/>
    <mergeCell ref="G574:G580"/>
    <mergeCell ref="A568:A573"/>
    <mergeCell ref="B568:B573"/>
    <mergeCell ref="C568:C573"/>
    <mergeCell ref="D568:D573"/>
    <mergeCell ref="E568:E573"/>
    <mergeCell ref="H17:H24"/>
    <mergeCell ref="I17:I24"/>
    <mergeCell ref="J17:J24"/>
    <mergeCell ref="K17:K24"/>
    <mergeCell ref="H25:H77"/>
    <mergeCell ref="I25:I77"/>
    <mergeCell ref="J25:J77"/>
    <mergeCell ref="K25:K77"/>
    <mergeCell ref="H78:H132"/>
    <mergeCell ref="I78:I132"/>
    <mergeCell ref="J78:J132"/>
    <mergeCell ref="K78:K132"/>
    <mergeCell ref="J189:J244"/>
    <mergeCell ref="K189:K244"/>
    <mergeCell ref="H400:H449"/>
    <mergeCell ref="I400:I449"/>
    <mergeCell ref="J400:J449"/>
    <mergeCell ref="K400:K449"/>
    <mergeCell ref="H133:H188"/>
    <mergeCell ref="I133:I188"/>
    <mergeCell ref="J133:J188"/>
    <mergeCell ref="K133:K188"/>
    <mergeCell ref="H189:H244"/>
    <mergeCell ref="I189:I244"/>
    <mergeCell ref="I245:I299"/>
    <mergeCell ref="J245:J299"/>
    <mergeCell ref="K245:K299"/>
    <mergeCell ref="K300:K349"/>
    <mergeCell ref="J300:J349"/>
    <mergeCell ref="I300:I349"/>
    <mergeCell ref="H300:H349"/>
    <mergeCell ref="I350:I399"/>
    <mergeCell ref="J350:J399"/>
    <mergeCell ref="K350:K399"/>
    <mergeCell ref="H526:H529"/>
    <mergeCell ref="I526:I529"/>
    <mergeCell ref="J526:J529"/>
    <mergeCell ref="K526:K529"/>
    <mergeCell ref="H530:H537"/>
    <mergeCell ref="I530:I537"/>
    <mergeCell ref="J530:J537"/>
    <mergeCell ref="K530:K537"/>
    <mergeCell ref="H450:H452"/>
    <mergeCell ref="I450:I452"/>
    <mergeCell ref="J450:J452"/>
    <mergeCell ref="K450:K452"/>
    <mergeCell ref="H453:H525"/>
    <mergeCell ref="I453:I525"/>
    <mergeCell ref="J453:J525"/>
    <mergeCell ref="K453:K525"/>
    <mergeCell ref="H553:H567"/>
    <mergeCell ref="I553:I567"/>
    <mergeCell ref="J553:J567"/>
    <mergeCell ref="K553:K567"/>
    <mergeCell ref="H568:H573"/>
    <mergeCell ref="I568:I573"/>
    <mergeCell ref="J568:J573"/>
    <mergeCell ref="K568:K573"/>
    <mergeCell ref="H538:H548"/>
    <mergeCell ref="I538:I548"/>
    <mergeCell ref="J538:J548"/>
    <mergeCell ref="K538:K548"/>
    <mergeCell ref="H549:H552"/>
    <mergeCell ref="I549:I552"/>
    <mergeCell ref="J549:J552"/>
    <mergeCell ref="K549:K552"/>
    <mergeCell ref="H587:H592"/>
    <mergeCell ref="I587:I592"/>
    <mergeCell ref="J587:J592"/>
    <mergeCell ref="K587:K592"/>
    <mergeCell ref="H574:H580"/>
    <mergeCell ref="I574:I580"/>
    <mergeCell ref="J574:J580"/>
    <mergeCell ref="K574:K580"/>
    <mergeCell ref="H581:H586"/>
    <mergeCell ref="I581:I586"/>
    <mergeCell ref="J581:J586"/>
    <mergeCell ref="K581:K586"/>
    <mergeCell ref="E350:E399"/>
    <mergeCell ref="F350:F399"/>
    <mergeCell ref="G350:G399"/>
    <mergeCell ref="H350:H399"/>
    <mergeCell ref="D350:D399"/>
    <mergeCell ref="A245:A299"/>
    <mergeCell ref="B245:B299"/>
    <mergeCell ref="D245:D299"/>
    <mergeCell ref="C245:C299"/>
    <mergeCell ref="E245:E299"/>
    <mergeCell ref="F245:F299"/>
    <mergeCell ref="G245:G299"/>
    <mergeCell ref="H245:H299"/>
    <mergeCell ref="G300:G349"/>
    <mergeCell ref="F300:F349"/>
    <mergeCell ref="E300:E349"/>
    <mergeCell ref="D300:D349"/>
    <mergeCell ref="C300:C349"/>
    <mergeCell ref="B300:B349"/>
    <mergeCell ref="A300:A349"/>
    <mergeCell ref="A350:A399"/>
    <mergeCell ref="B350:B399"/>
    <mergeCell ref="C350:C399"/>
  </mergeCells>
  <pageMargins left="0.98425196850393704" right="0.31496062992125984" top="0.39370078740157483" bottom="0.35433070866141736" header="0.31496062992125984" footer="0.35433070866141736"/>
  <pageSetup paperSize="9" scale="50" fitToHeight="0" orientation="portrait" r:id="rId1"/>
  <rowBreaks count="4" manualBreakCount="4">
    <brk id="132" max="10" man="1"/>
    <brk id="230" max="17" man="1"/>
    <brk id="500" max="17" man="1"/>
    <brk id="59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9"/>
  <sheetViews>
    <sheetView topLeftCell="A65" zoomScaleNormal="100" zoomScaleSheetLayoutView="70" workbookViewId="0">
      <selection activeCell="B11" sqref="B11:I29"/>
    </sheetView>
  </sheetViews>
  <sheetFormatPr defaultRowHeight="12.75"/>
  <cols>
    <col min="2" max="2" width="41.28515625" customWidth="1"/>
    <col min="3" max="3" width="19.42578125" customWidth="1"/>
    <col min="4" max="4" width="16" customWidth="1"/>
    <col min="5" max="5" width="16.5703125" customWidth="1"/>
    <col min="6" max="6" width="16.42578125" customWidth="1"/>
    <col min="7" max="7" width="16" customWidth="1"/>
    <col min="8" max="9" width="13.5703125" customWidth="1"/>
  </cols>
  <sheetData>
    <row r="1" spans="1:9" ht="18.75">
      <c r="A1" s="10"/>
      <c r="B1" s="10"/>
      <c r="C1" s="104"/>
      <c r="D1" s="104"/>
      <c r="E1" s="104"/>
      <c r="F1" s="104"/>
      <c r="G1" s="104"/>
      <c r="H1" s="204" t="s">
        <v>120</v>
      </c>
      <c r="I1" s="204"/>
    </row>
    <row r="2" spans="1:9" ht="41.25" customHeight="1">
      <c r="A2" s="10"/>
      <c r="B2" s="10"/>
      <c r="C2" s="113" t="s">
        <v>209</v>
      </c>
      <c r="D2" s="113"/>
      <c r="E2" s="113"/>
      <c r="F2" s="113"/>
      <c r="G2" s="113"/>
      <c r="H2" s="113"/>
      <c r="I2" s="113"/>
    </row>
    <row r="3" spans="1:9" ht="18.75" customHeight="1">
      <c r="A3" s="10"/>
      <c r="B3" s="10"/>
      <c r="C3" s="113" t="s">
        <v>186</v>
      </c>
      <c r="D3" s="113"/>
      <c r="E3" s="113"/>
      <c r="F3" s="113"/>
      <c r="G3" s="113"/>
      <c r="H3" s="113"/>
      <c r="I3" s="113"/>
    </row>
    <row r="4" spans="1:9" ht="9.75" customHeight="1">
      <c r="A4" s="10"/>
      <c r="B4" s="10"/>
      <c r="C4" s="10"/>
      <c r="D4" s="11"/>
      <c r="E4" s="11"/>
      <c r="F4" s="11"/>
      <c r="G4" s="11"/>
      <c r="H4" s="11"/>
    </row>
    <row r="5" spans="1:9" ht="57" customHeight="1">
      <c r="A5" s="105" t="s">
        <v>189</v>
      </c>
      <c r="B5" s="105"/>
      <c r="C5" s="105"/>
      <c r="D5" s="105"/>
      <c r="E5" s="105"/>
      <c r="F5" s="105"/>
      <c r="G5" s="105"/>
      <c r="H5" s="105"/>
      <c r="I5" s="105"/>
    </row>
    <row r="6" spans="1:9" ht="10.5" customHeight="1">
      <c r="A6" s="11"/>
      <c r="B6" s="11"/>
      <c r="C6" s="11"/>
      <c r="D6" s="11"/>
      <c r="E6" s="11"/>
      <c r="F6" s="11"/>
      <c r="G6" s="11"/>
      <c r="H6" s="11"/>
    </row>
    <row r="7" spans="1:9" ht="19.5" customHeight="1">
      <c r="A7" s="137" t="s">
        <v>18</v>
      </c>
      <c r="B7" s="137" t="s">
        <v>33</v>
      </c>
      <c r="C7" s="137" t="s">
        <v>34</v>
      </c>
      <c r="D7" s="114" t="s">
        <v>36</v>
      </c>
      <c r="E7" s="114"/>
      <c r="F7" s="114"/>
      <c r="G7" s="203" t="s">
        <v>46</v>
      </c>
      <c r="H7" s="203"/>
      <c r="I7" s="203"/>
    </row>
    <row r="8" spans="1:9" ht="36.75" customHeight="1">
      <c r="A8" s="138"/>
      <c r="B8" s="138"/>
      <c r="C8" s="138"/>
      <c r="D8" s="14" t="s">
        <v>111</v>
      </c>
      <c r="E8" s="14" t="s">
        <v>112</v>
      </c>
      <c r="F8" s="14" t="s">
        <v>113</v>
      </c>
      <c r="G8" s="15" t="s">
        <v>111</v>
      </c>
      <c r="H8" s="15" t="s">
        <v>112</v>
      </c>
      <c r="I8" s="41" t="s">
        <v>113</v>
      </c>
    </row>
    <row r="9" spans="1:9" ht="1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</row>
    <row r="10" spans="1:9" ht="27" customHeight="1">
      <c r="A10" s="15">
        <v>1</v>
      </c>
      <c r="B10" s="116" t="s">
        <v>164</v>
      </c>
      <c r="C10" s="117"/>
      <c r="D10" s="117"/>
      <c r="E10" s="117"/>
      <c r="F10" s="117"/>
      <c r="G10" s="117"/>
      <c r="H10" s="117"/>
      <c r="I10" s="118"/>
    </row>
    <row r="11" spans="1:9" ht="9.9499999999999993" customHeight="1">
      <c r="A11" s="168" t="s">
        <v>37</v>
      </c>
      <c r="B11" s="169" t="s">
        <v>162</v>
      </c>
      <c r="C11" s="170"/>
      <c r="D11" s="170"/>
      <c r="E11" s="170"/>
      <c r="F11" s="170"/>
      <c r="G11" s="170"/>
      <c r="H11" s="170"/>
      <c r="I11" s="171"/>
    </row>
    <row r="12" spans="1:9" ht="9.9499999999999993" customHeight="1">
      <c r="A12" s="168"/>
      <c r="B12" s="172"/>
      <c r="C12" s="173"/>
      <c r="D12" s="173"/>
      <c r="E12" s="173"/>
      <c r="F12" s="173"/>
      <c r="G12" s="173"/>
      <c r="H12" s="173"/>
      <c r="I12" s="174"/>
    </row>
    <row r="13" spans="1:9" ht="21" customHeight="1">
      <c r="A13" s="168"/>
      <c r="B13" s="172"/>
      <c r="C13" s="173"/>
      <c r="D13" s="173"/>
      <c r="E13" s="173"/>
      <c r="F13" s="173"/>
      <c r="G13" s="173"/>
      <c r="H13" s="173"/>
      <c r="I13" s="174"/>
    </row>
    <row r="14" spans="1:9" ht="9.9499999999999993" customHeight="1">
      <c r="A14" s="168"/>
      <c r="B14" s="172"/>
      <c r="C14" s="173"/>
      <c r="D14" s="173"/>
      <c r="E14" s="173"/>
      <c r="F14" s="173"/>
      <c r="G14" s="173"/>
      <c r="H14" s="173"/>
      <c r="I14" s="174"/>
    </row>
    <row r="15" spans="1:9" ht="9.9499999999999993" customHeight="1">
      <c r="A15" s="168"/>
      <c r="B15" s="172"/>
      <c r="C15" s="173"/>
      <c r="D15" s="173"/>
      <c r="E15" s="173"/>
      <c r="F15" s="173"/>
      <c r="G15" s="173"/>
      <c r="H15" s="173"/>
      <c r="I15" s="174"/>
    </row>
    <row r="16" spans="1:9" ht="9.9499999999999993" customHeight="1">
      <c r="A16" s="168"/>
      <c r="B16" s="172"/>
      <c r="C16" s="173"/>
      <c r="D16" s="173"/>
      <c r="E16" s="173"/>
      <c r="F16" s="173"/>
      <c r="G16" s="173"/>
      <c r="H16" s="173"/>
      <c r="I16" s="174"/>
    </row>
    <row r="17" spans="1:9" ht="16.5" customHeight="1">
      <c r="A17" s="168"/>
      <c r="B17" s="172"/>
      <c r="C17" s="173"/>
      <c r="D17" s="173"/>
      <c r="E17" s="173"/>
      <c r="F17" s="173"/>
      <c r="G17" s="173"/>
      <c r="H17" s="173"/>
      <c r="I17" s="174"/>
    </row>
    <row r="18" spans="1:9" ht="9.9499999999999993" customHeight="1">
      <c r="A18" s="168"/>
      <c r="B18" s="172"/>
      <c r="C18" s="173"/>
      <c r="D18" s="173"/>
      <c r="E18" s="173"/>
      <c r="F18" s="173"/>
      <c r="G18" s="173"/>
      <c r="H18" s="173"/>
      <c r="I18" s="174"/>
    </row>
    <row r="19" spans="1:9" ht="9.9499999999999993" customHeight="1">
      <c r="A19" s="168"/>
      <c r="B19" s="172"/>
      <c r="C19" s="173"/>
      <c r="D19" s="173"/>
      <c r="E19" s="173"/>
      <c r="F19" s="173"/>
      <c r="G19" s="173"/>
      <c r="H19" s="173"/>
      <c r="I19" s="174"/>
    </row>
    <row r="20" spans="1:9" ht="9.9499999999999993" customHeight="1">
      <c r="A20" s="168"/>
      <c r="B20" s="172"/>
      <c r="C20" s="173"/>
      <c r="D20" s="173"/>
      <c r="E20" s="173"/>
      <c r="F20" s="173"/>
      <c r="G20" s="173"/>
      <c r="H20" s="173"/>
      <c r="I20" s="174"/>
    </row>
    <row r="21" spans="1:9" ht="9.9499999999999993" customHeight="1">
      <c r="A21" s="168"/>
      <c r="B21" s="172"/>
      <c r="C21" s="173"/>
      <c r="D21" s="173"/>
      <c r="E21" s="173"/>
      <c r="F21" s="173"/>
      <c r="G21" s="173"/>
      <c r="H21" s="173"/>
      <c r="I21" s="174"/>
    </row>
    <row r="22" spans="1:9" ht="9.9499999999999993" customHeight="1">
      <c r="A22" s="168"/>
      <c r="B22" s="172"/>
      <c r="C22" s="173"/>
      <c r="D22" s="173"/>
      <c r="E22" s="173"/>
      <c r="F22" s="173"/>
      <c r="G22" s="173"/>
      <c r="H22" s="173"/>
      <c r="I22" s="174"/>
    </row>
    <row r="23" spans="1:9" ht="9.9499999999999993" customHeight="1">
      <c r="A23" s="168"/>
      <c r="B23" s="172"/>
      <c r="C23" s="173"/>
      <c r="D23" s="173"/>
      <c r="E23" s="173"/>
      <c r="F23" s="173"/>
      <c r="G23" s="173"/>
      <c r="H23" s="173"/>
      <c r="I23" s="174"/>
    </row>
    <row r="24" spans="1:9" ht="9.9499999999999993" customHeight="1">
      <c r="A24" s="168"/>
      <c r="B24" s="172"/>
      <c r="C24" s="173"/>
      <c r="D24" s="173"/>
      <c r="E24" s="173"/>
      <c r="F24" s="173"/>
      <c r="G24" s="173"/>
      <c r="H24" s="173"/>
      <c r="I24" s="174"/>
    </row>
    <row r="25" spans="1:9" ht="9.9499999999999993" customHeight="1">
      <c r="A25" s="168"/>
      <c r="B25" s="172"/>
      <c r="C25" s="173"/>
      <c r="D25" s="173"/>
      <c r="E25" s="173"/>
      <c r="F25" s="173"/>
      <c r="G25" s="173"/>
      <c r="H25" s="173"/>
      <c r="I25" s="174"/>
    </row>
    <row r="26" spans="1:9" ht="9.9499999999999993" customHeight="1">
      <c r="A26" s="168"/>
      <c r="B26" s="172"/>
      <c r="C26" s="173"/>
      <c r="D26" s="173"/>
      <c r="E26" s="173"/>
      <c r="F26" s="173"/>
      <c r="G26" s="173"/>
      <c r="H26" s="173"/>
      <c r="I26" s="174"/>
    </row>
    <row r="27" spans="1:9" ht="9.9499999999999993" customHeight="1">
      <c r="A27" s="168"/>
      <c r="B27" s="172"/>
      <c r="C27" s="173"/>
      <c r="D27" s="173"/>
      <c r="E27" s="173"/>
      <c r="F27" s="173"/>
      <c r="G27" s="173"/>
      <c r="H27" s="173"/>
      <c r="I27" s="174"/>
    </row>
    <row r="28" spans="1:9" ht="9.9499999999999993" customHeight="1">
      <c r="A28" s="168"/>
      <c r="B28" s="172"/>
      <c r="C28" s="173"/>
      <c r="D28" s="173"/>
      <c r="E28" s="173"/>
      <c r="F28" s="173"/>
      <c r="G28" s="173"/>
      <c r="H28" s="173"/>
      <c r="I28" s="174"/>
    </row>
    <row r="29" spans="1:9" ht="9.9499999999999993" customHeight="1">
      <c r="A29" s="168"/>
      <c r="B29" s="172"/>
      <c r="C29" s="173"/>
      <c r="D29" s="173"/>
      <c r="E29" s="173"/>
      <c r="F29" s="173"/>
      <c r="G29" s="173"/>
      <c r="H29" s="173"/>
      <c r="I29" s="174"/>
    </row>
    <row r="30" spans="1:9" ht="9.9499999999999993" customHeight="1">
      <c r="A30" s="168"/>
      <c r="B30" s="163" t="s">
        <v>59</v>
      </c>
      <c r="C30" s="164" t="s">
        <v>35</v>
      </c>
      <c r="D30" s="175">
        <v>1.6929572785512408</v>
      </c>
      <c r="E30" s="176">
        <v>3.747170014626986</v>
      </c>
      <c r="F30" s="176">
        <v>6.8491291966242178</v>
      </c>
      <c r="G30" s="205">
        <v>1.9676512064722618</v>
      </c>
      <c r="H30" s="188">
        <v>4.0043478143626663</v>
      </c>
      <c r="I30" s="188">
        <v>8.3689735420187077</v>
      </c>
    </row>
    <row r="31" spans="1:9" ht="9.9499999999999993" customHeight="1">
      <c r="A31" s="168"/>
      <c r="B31" s="163"/>
      <c r="C31" s="164"/>
      <c r="D31" s="175"/>
      <c r="E31" s="177"/>
      <c r="F31" s="177"/>
      <c r="G31" s="205"/>
      <c r="H31" s="189"/>
      <c r="I31" s="189"/>
    </row>
    <row r="32" spans="1:9" ht="9.9499999999999993" customHeight="1">
      <c r="A32" s="168"/>
      <c r="B32" s="163"/>
      <c r="C32" s="164"/>
      <c r="D32" s="175"/>
      <c r="E32" s="177"/>
      <c r="F32" s="177"/>
      <c r="G32" s="205"/>
      <c r="H32" s="189"/>
      <c r="I32" s="189"/>
    </row>
    <row r="33" spans="1:9" ht="9.9499999999999993" customHeight="1">
      <c r="A33" s="168"/>
      <c r="B33" s="163"/>
      <c r="C33" s="164"/>
      <c r="D33" s="175"/>
      <c r="E33" s="177"/>
      <c r="F33" s="177"/>
      <c r="G33" s="205"/>
      <c r="H33" s="189"/>
      <c r="I33" s="189"/>
    </row>
    <row r="34" spans="1:9" ht="9.9499999999999993" customHeight="1">
      <c r="A34" s="168"/>
      <c r="B34" s="163"/>
      <c r="C34" s="164"/>
      <c r="D34" s="175"/>
      <c r="E34" s="178"/>
      <c r="F34" s="178"/>
      <c r="G34" s="205"/>
      <c r="H34" s="190"/>
      <c r="I34" s="190"/>
    </row>
    <row r="35" spans="1:9" ht="9.9499999999999993" customHeight="1">
      <c r="A35" s="168" t="s">
        <v>41</v>
      </c>
      <c r="B35" s="169" t="s">
        <v>163</v>
      </c>
      <c r="C35" s="170"/>
      <c r="D35" s="170"/>
      <c r="E35" s="170"/>
      <c r="F35" s="170"/>
      <c r="G35" s="170"/>
      <c r="H35" s="170"/>
      <c r="I35" s="171"/>
    </row>
    <row r="36" spans="1:9" ht="9.9499999999999993" customHeight="1">
      <c r="A36" s="168"/>
      <c r="B36" s="172"/>
      <c r="C36" s="173"/>
      <c r="D36" s="173"/>
      <c r="E36" s="173"/>
      <c r="F36" s="173"/>
      <c r="G36" s="173"/>
      <c r="H36" s="173"/>
      <c r="I36" s="174"/>
    </row>
    <row r="37" spans="1:9" ht="9.9499999999999993" customHeight="1">
      <c r="A37" s="168"/>
      <c r="B37" s="172"/>
      <c r="C37" s="173"/>
      <c r="D37" s="173"/>
      <c r="E37" s="173"/>
      <c r="F37" s="173"/>
      <c r="G37" s="173"/>
      <c r="H37" s="173"/>
      <c r="I37" s="174"/>
    </row>
    <row r="38" spans="1:9" ht="9.9499999999999993" customHeight="1">
      <c r="A38" s="168"/>
      <c r="B38" s="172"/>
      <c r="C38" s="173"/>
      <c r="D38" s="173"/>
      <c r="E38" s="173"/>
      <c r="F38" s="173"/>
      <c r="G38" s="173"/>
      <c r="H38" s="173"/>
      <c r="I38" s="174"/>
    </row>
    <row r="39" spans="1:9" ht="9.9499999999999993" customHeight="1">
      <c r="A39" s="168"/>
      <c r="B39" s="172"/>
      <c r="C39" s="173"/>
      <c r="D39" s="173"/>
      <c r="E39" s="173"/>
      <c r="F39" s="173"/>
      <c r="G39" s="173"/>
      <c r="H39" s="173"/>
      <c r="I39" s="174"/>
    </row>
    <row r="40" spans="1:9" ht="9.9499999999999993" customHeight="1">
      <c r="A40" s="168"/>
      <c r="B40" s="172"/>
      <c r="C40" s="173"/>
      <c r="D40" s="173"/>
      <c r="E40" s="173"/>
      <c r="F40" s="173"/>
      <c r="G40" s="173"/>
      <c r="H40" s="173"/>
      <c r="I40" s="174"/>
    </row>
    <row r="41" spans="1:9" ht="9.9499999999999993" customHeight="1">
      <c r="A41" s="168"/>
      <c r="B41" s="172"/>
      <c r="C41" s="173"/>
      <c r="D41" s="173"/>
      <c r="E41" s="173"/>
      <c r="F41" s="173"/>
      <c r="G41" s="173"/>
      <c r="H41" s="173"/>
      <c r="I41" s="174"/>
    </row>
    <row r="42" spans="1:9" ht="9.9499999999999993" customHeight="1">
      <c r="A42" s="168"/>
      <c r="B42" s="172"/>
      <c r="C42" s="173"/>
      <c r="D42" s="173"/>
      <c r="E42" s="173"/>
      <c r="F42" s="173"/>
      <c r="G42" s="173"/>
      <c r="H42" s="173"/>
      <c r="I42" s="174"/>
    </row>
    <row r="43" spans="1:9" ht="9.9499999999999993" customHeight="1">
      <c r="A43" s="168"/>
      <c r="B43" s="172"/>
      <c r="C43" s="173"/>
      <c r="D43" s="173"/>
      <c r="E43" s="173"/>
      <c r="F43" s="173"/>
      <c r="G43" s="173"/>
      <c r="H43" s="173"/>
      <c r="I43" s="174"/>
    </row>
    <row r="44" spans="1:9" ht="9.9499999999999993" customHeight="1">
      <c r="A44" s="168"/>
      <c r="B44" s="172"/>
      <c r="C44" s="173"/>
      <c r="D44" s="173"/>
      <c r="E44" s="173"/>
      <c r="F44" s="173"/>
      <c r="G44" s="173"/>
      <c r="H44" s="173"/>
      <c r="I44" s="174"/>
    </row>
    <row r="45" spans="1:9" ht="9.9499999999999993" customHeight="1">
      <c r="A45" s="168"/>
      <c r="B45" s="172"/>
      <c r="C45" s="173"/>
      <c r="D45" s="173"/>
      <c r="E45" s="173"/>
      <c r="F45" s="173"/>
      <c r="G45" s="173"/>
      <c r="H45" s="173"/>
      <c r="I45" s="174"/>
    </row>
    <row r="46" spans="1:9" ht="9.9499999999999993" customHeight="1">
      <c r="A46" s="168"/>
      <c r="B46" s="172"/>
      <c r="C46" s="173"/>
      <c r="D46" s="173"/>
      <c r="E46" s="173"/>
      <c r="F46" s="173"/>
      <c r="G46" s="173"/>
      <c r="H46" s="173"/>
      <c r="I46" s="174"/>
    </row>
    <row r="47" spans="1:9" ht="9.9499999999999993" customHeight="1">
      <c r="A47" s="168"/>
      <c r="B47" s="172"/>
      <c r="C47" s="173"/>
      <c r="D47" s="173"/>
      <c r="E47" s="173"/>
      <c r="F47" s="173"/>
      <c r="G47" s="173"/>
      <c r="H47" s="173"/>
      <c r="I47" s="174"/>
    </row>
    <row r="48" spans="1:9" ht="9.9499999999999993" customHeight="1">
      <c r="A48" s="168"/>
      <c r="B48" s="172"/>
      <c r="C48" s="173"/>
      <c r="D48" s="173"/>
      <c r="E48" s="173"/>
      <c r="F48" s="173"/>
      <c r="G48" s="173"/>
      <c r="H48" s="173"/>
      <c r="I48" s="174"/>
    </row>
    <row r="49" spans="1:9" ht="9.9499999999999993" customHeight="1">
      <c r="A49" s="168"/>
      <c r="B49" s="172"/>
      <c r="C49" s="173"/>
      <c r="D49" s="173"/>
      <c r="E49" s="173"/>
      <c r="F49" s="173"/>
      <c r="G49" s="173"/>
      <c r="H49" s="173"/>
      <c r="I49" s="174"/>
    </row>
    <row r="50" spans="1:9" ht="9.9499999999999993" customHeight="1">
      <c r="A50" s="168"/>
      <c r="B50" s="172"/>
      <c r="C50" s="173"/>
      <c r="D50" s="173"/>
      <c r="E50" s="173"/>
      <c r="F50" s="173"/>
      <c r="G50" s="173"/>
      <c r="H50" s="173"/>
      <c r="I50" s="174"/>
    </row>
    <row r="51" spans="1:9" ht="9.9499999999999993" customHeight="1">
      <c r="A51" s="168"/>
      <c r="B51" s="172"/>
      <c r="C51" s="173"/>
      <c r="D51" s="173"/>
      <c r="E51" s="173"/>
      <c r="F51" s="173"/>
      <c r="G51" s="173"/>
      <c r="H51" s="173"/>
      <c r="I51" s="174"/>
    </row>
    <row r="52" spans="1:9" ht="9.9499999999999993" customHeight="1">
      <c r="A52" s="168"/>
      <c r="B52" s="172"/>
      <c r="C52" s="173"/>
      <c r="D52" s="173"/>
      <c r="E52" s="173"/>
      <c r="F52" s="173"/>
      <c r="G52" s="173"/>
      <c r="H52" s="173"/>
      <c r="I52" s="174"/>
    </row>
    <row r="53" spans="1:9" ht="9.9499999999999993" customHeight="1">
      <c r="A53" s="168"/>
      <c r="B53" s="172"/>
      <c r="C53" s="173"/>
      <c r="D53" s="173"/>
      <c r="E53" s="173"/>
      <c r="F53" s="173"/>
      <c r="G53" s="173"/>
      <c r="H53" s="173"/>
      <c r="I53" s="174"/>
    </row>
    <row r="54" spans="1:9" ht="9.9499999999999993" customHeight="1">
      <c r="A54" s="168"/>
      <c r="B54" s="172"/>
      <c r="C54" s="173"/>
      <c r="D54" s="173"/>
      <c r="E54" s="173"/>
      <c r="F54" s="173"/>
      <c r="G54" s="173"/>
      <c r="H54" s="173"/>
      <c r="I54" s="174"/>
    </row>
    <row r="55" spans="1:9" ht="9.75" customHeight="1">
      <c r="A55" s="168"/>
      <c r="B55" s="172"/>
      <c r="C55" s="173"/>
      <c r="D55" s="173"/>
      <c r="E55" s="173"/>
      <c r="F55" s="173"/>
      <c r="G55" s="173"/>
      <c r="H55" s="173"/>
      <c r="I55" s="174"/>
    </row>
    <row r="56" spans="1:9" ht="9.9499999999999993" customHeight="1">
      <c r="A56" s="168"/>
      <c r="B56" s="206" t="s">
        <v>59</v>
      </c>
      <c r="C56" s="164" t="s">
        <v>35</v>
      </c>
      <c r="D56" s="175">
        <v>0.64210672588805839</v>
      </c>
      <c r="E56" s="176">
        <v>2.1574106700567839</v>
      </c>
      <c r="F56" s="176">
        <v>4.4344922599577981</v>
      </c>
      <c r="G56" s="205">
        <v>0.78340591676494553</v>
      </c>
      <c r="H56" s="188">
        <v>2.2893927744433391</v>
      </c>
      <c r="I56" s="188">
        <v>5.509097376011356</v>
      </c>
    </row>
    <row r="57" spans="1:9" ht="9.9499999999999993" customHeight="1">
      <c r="A57" s="168"/>
      <c r="B57" s="206"/>
      <c r="C57" s="164"/>
      <c r="D57" s="175"/>
      <c r="E57" s="177"/>
      <c r="F57" s="177"/>
      <c r="G57" s="205"/>
      <c r="H57" s="189"/>
      <c r="I57" s="189"/>
    </row>
    <row r="58" spans="1:9" ht="9.9499999999999993" customHeight="1">
      <c r="A58" s="168"/>
      <c r="B58" s="206"/>
      <c r="C58" s="164"/>
      <c r="D58" s="175"/>
      <c r="E58" s="177"/>
      <c r="F58" s="177"/>
      <c r="G58" s="205"/>
      <c r="H58" s="189"/>
      <c r="I58" s="189"/>
    </row>
    <row r="59" spans="1:9" ht="9.9499999999999993" customHeight="1">
      <c r="A59" s="168"/>
      <c r="B59" s="206"/>
      <c r="C59" s="164"/>
      <c r="D59" s="175"/>
      <c r="E59" s="177"/>
      <c r="F59" s="177"/>
      <c r="G59" s="205"/>
      <c r="H59" s="189"/>
      <c r="I59" s="189"/>
    </row>
    <row r="60" spans="1:9" ht="9.9499999999999993" customHeight="1">
      <c r="A60" s="168"/>
      <c r="B60" s="206"/>
      <c r="C60" s="164"/>
      <c r="D60" s="175"/>
      <c r="E60" s="178"/>
      <c r="F60" s="178"/>
      <c r="G60" s="205"/>
      <c r="H60" s="190"/>
      <c r="I60" s="190"/>
    </row>
    <row r="61" spans="1:9" ht="9.9499999999999993" customHeight="1">
      <c r="A61" s="168" t="s">
        <v>42</v>
      </c>
      <c r="B61" s="169" t="s">
        <v>165</v>
      </c>
      <c r="C61" s="170"/>
      <c r="D61" s="170"/>
      <c r="E61" s="170"/>
      <c r="F61" s="170"/>
      <c r="G61" s="170"/>
      <c r="H61" s="170"/>
      <c r="I61" s="171"/>
    </row>
    <row r="62" spans="1:9" ht="9.9499999999999993" customHeight="1">
      <c r="A62" s="168"/>
      <c r="B62" s="172"/>
      <c r="C62" s="173"/>
      <c r="D62" s="173"/>
      <c r="E62" s="173"/>
      <c r="F62" s="173"/>
      <c r="G62" s="173"/>
      <c r="H62" s="173"/>
      <c r="I62" s="174"/>
    </row>
    <row r="63" spans="1:9" ht="9.9499999999999993" customHeight="1">
      <c r="A63" s="168"/>
      <c r="B63" s="172"/>
      <c r="C63" s="173"/>
      <c r="D63" s="173"/>
      <c r="E63" s="173"/>
      <c r="F63" s="173"/>
      <c r="G63" s="173"/>
      <c r="H63" s="173"/>
      <c r="I63" s="174"/>
    </row>
    <row r="64" spans="1:9" ht="9.9499999999999993" customHeight="1">
      <c r="A64" s="168"/>
      <c r="B64" s="172"/>
      <c r="C64" s="173"/>
      <c r="D64" s="173"/>
      <c r="E64" s="173"/>
      <c r="F64" s="173"/>
      <c r="G64" s="173"/>
      <c r="H64" s="173"/>
      <c r="I64" s="174"/>
    </row>
    <row r="65" spans="1:9" ht="9.9499999999999993" customHeight="1">
      <c r="A65" s="168"/>
      <c r="B65" s="172"/>
      <c r="C65" s="173"/>
      <c r="D65" s="173"/>
      <c r="E65" s="173"/>
      <c r="F65" s="173"/>
      <c r="G65" s="173"/>
      <c r="H65" s="173"/>
      <c r="I65" s="174"/>
    </row>
    <row r="66" spans="1:9" ht="9.9499999999999993" customHeight="1">
      <c r="A66" s="168"/>
      <c r="B66" s="172"/>
      <c r="C66" s="173"/>
      <c r="D66" s="173"/>
      <c r="E66" s="173"/>
      <c r="F66" s="173"/>
      <c r="G66" s="173"/>
      <c r="H66" s="173"/>
      <c r="I66" s="174"/>
    </row>
    <row r="67" spans="1:9" ht="9.9499999999999993" customHeight="1">
      <c r="A67" s="168"/>
      <c r="B67" s="172"/>
      <c r="C67" s="173"/>
      <c r="D67" s="173"/>
      <c r="E67" s="173"/>
      <c r="F67" s="173"/>
      <c r="G67" s="173"/>
      <c r="H67" s="173"/>
      <c r="I67" s="174"/>
    </row>
    <row r="68" spans="1:9" ht="9.9499999999999993" customHeight="1">
      <c r="A68" s="168"/>
      <c r="B68" s="172"/>
      <c r="C68" s="173"/>
      <c r="D68" s="173"/>
      <c r="E68" s="173"/>
      <c r="F68" s="173"/>
      <c r="G68" s="173"/>
      <c r="H68" s="173"/>
      <c r="I68" s="174"/>
    </row>
    <row r="69" spans="1:9" ht="9.9499999999999993" customHeight="1">
      <c r="A69" s="168"/>
      <c r="B69" s="172"/>
      <c r="C69" s="173"/>
      <c r="D69" s="173"/>
      <c r="E69" s="173"/>
      <c r="F69" s="173"/>
      <c r="G69" s="173"/>
      <c r="H69" s="173"/>
      <c r="I69" s="174"/>
    </row>
    <row r="70" spans="1:9" ht="9.9499999999999993" customHeight="1">
      <c r="A70" s="168"/>
      <c r="B70" s="172"/>
      <c r="C70" s="173"/>
      <c r="D70" s="173"/>
      <c r="E70" s="173"/>
      <c r="F70" s="173"/>
      <c r="G70" s="173"/>
      <c r="H70" s="173"/>
      <c r="I70" s="174"/>
    </row>
    <row r="71" spans="1:9" ht="9.9499999999999993" customHeight="1">
      <c r="A71" s="168"/>
      <c r="B71" s="172"/>
      <c r="C71" s="173"/>
      <c r="D71" s="173"/>
      <c r="E71" s="173"/>
      <c r="F71" s="173"/>
      <c r="G71" s="173"/>
      <c r="H71" s="173"/>
      <c r="I71" s="174"/>
    </row>
    <row r="72" spans="1:9" ht="9.9499999999999993" customHeight="1">
      <c r="A72" s="168"/>
      <c r="B72" s="172"/>
      <c r="C72" s="173"/>
      <c r="D72" s="173"/>
      <c r="E72" s="173"/>
      <c r="F72" s="173"/>
      <c r="G72" s="173"/>
      <c r="H72" s="173"/>
      <c r="I72" s="174"/>
    </row>
    <row r="73" spans="1:9" ht="9.9499999999999993" customHeight="1">
      <c r="A73" s="168"/>
      <c r="B73" s="172"/>
      <c r="C73" s="173"/>
      <c r="D73" s="173"/>
      <c r="E73" s="173"/>
      <c r="F73" s="173"/>
      <c r="G73" s="173"/>
      <c r="H73" s="173"/>
      <c r="I73" s="174"/>
    </row>
    <row r="74" spans="1:9" ht="9.9499999999999993" customHeight="1">
      <c r="A74" s="168"/>
      <c r="B74" s="172"/>
      <c r="C74" s="173"/>
      <c r="D74" s="173"/>
      <c r="E74" s="173"/>
      <c r="F74" s="173"/>
      <c r="G74" s="173"/>
      <c r="H74" s="173"/>
      <c r="I74" s="174"/>
    </row>
    <row r="75" spans="1:9" ht="9.9499999999999993" customHeight="1">
      <c r="A75" s="168"/>
      <c r="B75" s="172"/>
      <c r="C75" s="173"/>
      <c r="D75" s="173"/>
      <c r="E75" s="173"/>
      <c r="F75" s="173"/>
      <c r="G75" s="173"/>
      <c r="H75" s="173"/>
      <c r="I75" s="174"/>
    </row>
    <row r="76" spans="1:9" ht="9.9499999999999993" customHeight="1">
      <c r="A76" s="168"/>
      <c r="B76" s="172"/>
      <c r="C76" s="173"/>
      <c r="D76" s="173"/>
      <c r="E76" s="173"/>
      <c r="F76" s="173"/>
      <c r="G76" s="173"/>
      <c r="H76" s="173"/>
      <c r="I76" s="174"/>
    </row>
    <row r="77" spans="1:9" ht="9.9499999999999993" customHeight="1">
      <c r="A77" s="168"/>
      <c r="B77" s="172"/>
      <c r="C77" s="173"/>
      <c r="D77" s="173"/>
      <c r="E77" s="173"/>
      <c r="F77" s="173"/>
      <c r="G77" s="173"/>
      <c r="H77" s="173"/>
      <c r="I77" s="174"/>
    </row>
    <row r="78" spans="1:9" ht="9.9499999999999993" customHeight="1">
      <c r="A78" s="168"/>
      <c r="B78" s="172"/>
      <c r="C78" s="173"/>
      <c r="D78" s="173"/>
      <c r="E78" s="173"/>
      <c r="F78" s="173"/>
      <c r="G78" s="173"/>
      <c r="H78" s="173"/>
      <c r="I78" s="174"/>
    </row>
    <row r="79" spans="1:9" ht="9.9499999999999993" customHeight="1">
      <c r="A79" s="168"/>
      <c r="B79" s="172"/>
      <c r="C79" s="173"/>
      <c r="D79" s="173"/>
      <c r="E79" s="173"/>
      <c r="F79" s="173"/>
      <c r="G79" s="173"/>
      <c r="H79" s="173"/>
      <c r="I79" s="174"/>
    </row>
    <row r="80" spans="1:9" ht="9.9499999999999993" customHeight="1">
      <c r="A80" s="168"/>
      <c r="B80" s="172"/>
      <c r="C80" s="173"/>
      <c r="D80" s="173"/>
      <c r="E80" s="173"/>
      <c r="F80" s="173"/>
      <c r="G80" s="173"/>
      <c r="H80" s="173"/>
      <c r="I80" s="174"/>
    </row>
    <row r="81" spans="1:9" ht="9.9499999999999993" customHeight="1">
      <c r="A81" s="168"/>
      <c r="B81" s="172"/>
      <c r="C81" s="173"/>
      <c r="D81" s="173"/>
      <c r="E81" s="173"/>
      <c r="F81" s="173"/>
      <c r="G81" s="173"/>
      <c r="H81" s="173"/>
      <c r="I81" s="174"/>
    </row>
    <row r="82" spans="1:9" ht="9.9499999999999993" customHeight="1">
      <c r="A82" s="168"/>
      <c r="B82" s="206" t="s">
        <v>59</v>
      </c>
      <c r="C82" s="164" t="s">
        <v>35</v>
      </c>
      <c r="D82" s="175">
        <f>D56</f>
        <v>0.64210672588805839</v>
      </c>
      <c r="E82" s="175">
        <f t="shared" ref="E82:I82" si="0">E56</f>
        <v>2.1574106700567839</v>
      </c>
      <c r="F82" s="175">
        <f t="shared" si="0"/>
        <v>4.4344922599577981</v>
      </c>
      <c r="G82" s="175">
        <f t="shared" si="0"/>
        <v>0.78340591676494553</v>
      </c>
      <c r="H82" s="175">
        <f t="shared" si="0"/>
        <v>2.2893927744433391</v>
      </c>
      <c r="I82" s="175">
        <f t="shared" si="0"/>
        <v>5.509097376011356</v>
      </c>
    </row>
    <row r="83" spans="1:9" ht="9.9499999999999993" customHeight="1">
      <c r="A83" s="168"/>
      <c r="B83" s="206"/>
      <c r="C83" s="164"/>
      <c r="D83" s="175"/>
      <c r="E83" s="175"/>
      <c r="F83" s="175"/>
      <c r="G83" s="175"/>
      <c r="H83" s="175"/>
      <c r="I83" s="175"/>
    </row>
    <row r="84" spans="1:9" ht="9.9499999999999993" customHeight="1">
      <c r="A84" s="168"/>
      <c r="B84" s="206"/>
      <c r="C84" s="164"/>
      <c r="D84" s="175"/>
      <c r="E84" s="175"/>
      <c r="F84" s="175"/>
      <c r="G84" s="175"/>
      <c r="H84" s="175"/>
      <c r="I84" s="175"/>
    </row>
    <row r="85" spans="1:9" ht="9.9499999999999993" customHeight="1">
      <c r="A85" s="168"/>
      <c r="B85" s="206"/>
      <c r="C85" s="164"/>
      <c r="D85" s="175"/>
      <c r="E85" s="175"/>
      <c r="F85" s="175"/>
      <c r="G85" s="175"/>
      <c r="H85" s="175"/>
      <c r="I85" s="175"/>
    </row>
    <row r="86" spans="1:9" ht="9.9499999999999993" customHeight="1">
      <c r="A86" s="168"/>
      <c r="B86" s="206"/>
      <c r="C86" s="164"/>
      <c r="D86" s="175"/>
      <c r="E86" s="175"/>
      <c r="F86" s="175"/>
      <c r="G86" s="175"/>
      <c r="H86" s="175"/>
      <c r="I86" s="175"/>
    </row>
    <row r="87" spans="1:9" ht="9.9499999999999993" customHeight="1">
      <c r="A87" s="168" t="s">
        <v>44</v>
      </c>
      <c r="B87" s="210" t="s">
        <v>166</v>
      </c>
      <c r="C87" s="211"/>
      <c r="D87" s="211"/>
      <c r="E87" s="211"/>
      <c r="F87" s="211"/>
      <c r="G87" s="211"/>
      <c r="H87" s="211"/>
      <c r="I87" s="212"/>
    </row>
    <row r="88" spans="1:9" ht="9.9499999999999993" customHeight="1">
      <c r="A88" s="168"/>
      <c r="B88" s="213"/>
      <c r="C88" s="214"/>
      <c r="D88" s="214"/>
      <c r="E88" s="214"/>
      <c r="F88" s="214"/>
      <c r="G88" s="214"/>
      <c r="H88" s="214"/>
      <c r="I88" s="215"/>
    </row>
    <row r="89" spans="1:9" ht="9.9499999999999993" customHeight="1">
      <c r="A89" s="168"/>
      <c r="B89" s="213"/>
      <c r="C89" s="214"/>
      <c r="D89" s="214"/>
      <c r="E89" s="214"/>
      <c r="F89" s="214"/>
      <c r="G89" s="214"/>
      <c r="H89" s="214"/>
      <c r="I89" s="215"/>
    </row>
    <row r="90" spans="1:9" ht="9.9499999999999993" customHeight="1">
      <c r="A90" s="168"/>
      <c r="B90" s="213"/>
      <c r="C90" s="214"/>
      <c r="D90" s="214"/>
      <c r="E90" s="214"/>
      <c r="F90" s="214"/>
      <c r="G90" s="214"/>
      <c r="H90" s="214"/>
      <c r="I90" s="215"/>
    </row>
    <row r="91" spans="1:9" ht="9.9499999999999993" customHeight="1">
      <c r="A91" s="168"/>
      <c r="B91" s="213"/>
      <c r="C91" s="214"/>
      <c r="D91" s="214"/>
      <c r="E91" s="214"/>
      <c r="F91" s="214"/>
      <c r="G91" s="214"/>
      <c r="H91" s="214"/>
      <c r="I91" s="215"/>
    </row>
    <row r="92" spans="1:9" ht="9.9499999999999993" customHeight="1">
      <c r="A92" s="168"/>
      <c r="B92" s="213"/>
      <c r="C92" s="214"/>
      <c r="D92" s="214"/>
      <c r="E92" s="214"/>
      <c r="F92" s="214"/>
      <c r="G92" s="214"/>
      <c r="H92" s="214"/>
      <c r="I92" s="215"/>
    </row>
    <row r="93" spans="1:9" ht="9.9499999999999993" customHeight="1">
      <c r="A93" s="168"/>
      <c r="B93" s="213"/>
      <c r="C93" s="214"/>
      <c r="D93" s="214"/>
      <c r="E93" s="214"/>
      <c r="F93" s="214"/>
      <c r="G93" s="214"/>
      <c r="H93" s="214"/>
      <c r="I93" s="215"/>
    </row>
    <row r="94" spans="1:9" ht="9.9499999999999993" customHeight="1">
      <c r="A94" s="168"/>
      <c r="B94" s="213"/>
      <c r="C94" s="214"/>
      <c r="D94" s="214"/>
      <c r="E94" s="214"/>
      <c r="F94" s="214"/>
      <c r="G94" s="214"/>
      <c r="H94" s="214"/>
      <c r="I94" s="215"/>
    </row>
    <row r="95" spans="1:9" ht="9.9499999999999993" customHeight="1">
      <c r="A95" s="168"/>
      <c r="B95" s="213"/>
      <c r="C95" s="214"/>
      <c r="D95" s="214"/>
      <c r="E95" s="214"/>
      <c r="F95" s="214"/>
      <c r="G95" s="214"/>
      <c r="H95" s="214"/>
      <c r="I95" s="215"/>
    </row>
    <row r="96" spans="1:9" ht="9.9499999999999993" customHeight="1">
      <c r="A96" s="168"/>
      <c r="B96" s="213"/>
      <c r="C96" s="214"/>
      <c r="D96" s="214"/>
      <c r="E96" s="214"/>
      <c r="F96" s="214"/>
      <c r="G96" s="214"/>
      <c r="H96" s="214"/>
      <c r="I96" s="215"/>
    </row>
    <row r="97" spans="1:9" ht="9.9499999999999993" customHeight="1">
      <c r="A97" s="168"/>
      <c r="B97" s="213"/>
      <c r="C97" s="214"/>
      <c r="D97" s="214"/>
      <c r="E97" s="214"/>
      <c r="F97" s="214"/>
      <c r="G97" s="214"/>
      <c r="H97" s="214"/>
      <c r="I97" s="215"/>
    </row>
    <row r="98" spans="1:9" ht="9.9499999999999993" customHeight="1">
      <c r="A98" s="168"/>
      <c r="B98" s="213"/>
      <c r="C98" s="214"/>
      <c r="D98" s="214"/>
      <c r="E98" s="214"/>
      <c r="F98" s="214"/>
      <c r="G98" s="214"/>
      <c r="H98" s="214"/>
      <c r="I98" s="215"/>
    </row>
    <row r="99" spans="1:9" ht="9.9499999999999993" customHeight="1">
      <c r="A99" s="168"/>
      <c r="B99" s="213"/>
      <c r="C99" s="214"/>
      <c r="D99" s="214"/>
      <c r="E99" s="214"/>
      <c r="F99" s="214"/>
      <c r="G99" s="214"/>
      <c r="H99" s="214"/>
      <c r="I99" s="215"/>
    </row>
    <row r="100" spans="1:9" ht="9.9499999999999993" customHeight="1">
      <c r="A100" s="168"/>
      <c r="B100" s="213"/>
      <c r="C100" s="214"/>
      <c r="D100" s="214"/>
      <c r="E100" s="214"/>
      <c r="F100" s="214"/>
      <c r="G100" s="214"/>
      <c r="H100" s="214"/>
      <c r="I100" s="215"/>
    </row>
    <row r="101" spans="1:9" ht="9.9499999999999993" customHeight="1">
      <c r="A101" s="168"/>
      <c r="B101" s="213"/>
      <c r="C101" s="214"/>
      <c r="D101" s="214"/>
      <c r="E101" s="214"/>
      <c r="F101" s="214"/>
      <c r="G101" s="214"/>
      <c r="H101" s="214"/>
      <c r="I101" s="215"/>
    </row>
    <row r="102" spans="1:9" ht="9.9499999999999993" customHeight="1">
      <c r="A102" s="168"/>
      <c r="B102" s="213"/>
      <c r="C102" s="214"/>
      <c r="D102" s="214"/>
      <c r="E102" s="214"/>
      <c r="F102" s="214"/>
      <c r="G102" s="214"/>
      <c r="H102" s="214"/>
      <c r="I102" s="215"/>
    </row>
    <row r="103" spans="1:9" ht="9.9499999999999993" customHeight="1">
      <c r="A103" s="168"/>
      <c r="B103" s="213"/>
      <c r="C103" s="214"/>
      <c r="D103" s="214"/>
      <c r="E103" s="214"/>
      <c r="F103" s="214"/>
      <c r="G103" s="214"/>
      <c r="H103" s="214"/>
      <c r="I103" s="215"/>
    </row>
    <row r="104" spans="1:9" ht="9.9499999999999993" customHeight="1">
      <c r="A104" s="168"/>
      <c r="B104" s="213"/>
      <c r="C104" s="214"/>
      <c r="D104" s="214"/>
      <c r="E104" s="214"/>
      <c r="F104" s="214"/>
      <c r="G104" s="214"/>
      <c r="H104" s="214"/>
      <c r="I104" s="215"/>
    </row>
    <row r="105" spans="1:9" ht="9.9499999999999993" customHeight="1">
      <c r="A105" s="168"/>
      <c r="B105" s="213"/>
      <c r="C105" s="214"/>
      <c r="D105" s="214"/>
      <c r="E105" s="214"/>
      <c r="F105" s="214"/>
      <c r="G105" s="214"/>
      <c r="H105" s="214"/>
      <c r="I105" s="215"/>
    </row>
    <row r="106" spans="1:9" ht="9.9499999999999993" customHeight="1">
      <c r="A106" s="168"/>
      <c r="B106" s="213"/>
      <c r="C106" s="214"/>
      <c r="D106" s="214"/>
      <c r="E106" s="214"/>
      <c r="F106" s="214"/>
      <c r="G106" s="214"/>
      <c r="H106" s="214"/>
      <c r="I106" s="215"/>
    </row>
    <row r="107" spans="1:9" ht="9.9499999999999993" customHeight="1">
      <c r="A107" s="168"/>
      <c r="B107" s="213"/>
      <c r="C107" s="214"/>
      <c r="D107" s="214"/>
      <c r="E107" s="214"/>
      <c r="F107" s="214"/>
      <c r="G107" s="214"/>
      <c r="H107" s="214"/>
      <c r="I107" s="215"/>
    </row>
    <row r="108" spans="1:9" ht="9.9499999999999993" customHeight="1">
      <c r="A108" s="168"/>
      <c r="B108" s="206" t="s">
        <v>59</v>
      </c>
      <c r="C108" s="207" t="s">
        <v>35</v>
      </c>
      <c r="D108" s="191">
        <f>D82</f>
        <v>0.64210672588805839</v>
      </c>
      <c r="E108" s="191">
        <f t="shared" ref="E108:I108" si="1">E82</f>
        <v>2.1574106700567839</v>
      </c>
      <c r="F108" s="191">
        <f t="shared" si="1"/>
        <v>4.4344922599577981</v>
      </c>
      <c r="G108" s="191">
        <f t="shared" si="1"/>
        <v>0.78340591676494553</v>
      </c>
      <c r="H108" s="191">
        <f t="shared" si="1"/>
        <v>2.2893927744433391</v>
      </c>
      <c r="I108" s="191">
        <f t="shared" si="1"/>
        <v>5.509097376011356</v>
      </c>
    </row>
    <row r="109" spans="1:9" ht="9.9499999999999993" customHeight="1">
      <c r="A109" s="168"/>
      <c r="B109" s="206"/>
      <c r="C109" s="208"/>
      <c r="D109" s="192"/>
      <c r="E109" s="192"/>
      <c r="F109" s="192"/>
      <c r="G109" s="192"/>
      <c r="H109" s="192"/>
      <c r="I109" s="192"/>
    </row>
    <row r="110" spans="1:9" ht="9.9499999999999993" customHeight="1">
      <c r="A110" s="168"/>
      <c r="B110" s="206"/>
      <c r="C110" s="208"/>
      <c r="D110" s="192"/>
      <c r="E110" s="192"/>
      <c r="F110" s="192"/>
      <c r="G110" s="192"/>
      <c r="H110" s="192"/>
      <c r="I110" s="192"/>
    </row>
    <row r="111" spans="1:9" ht="9.9499999999999993" customHeight="1">
      <c r="A111" s="168"/>
      <c r="B111" s="206"/>
      <c r="C111" s="208"/>
      <c r="D111" s="192"/>
      <c r="E111" s="192"/>
      <c r="F111" s="192"/>
      <c r="G111" s="192"/>
      <c r="H111" s="192"/>
      <c r="I111" s="192"/>
    </row>
    <row r="112" spans="1:9" ht="9.9499999999999993" customHeight="1">
      <c r="A112" s="168"/>
      <c r="B112" s="206"/>
      <c r="C112" s="209"/>
      <c r="D112" s="193"/>
      <c r="E112" s="193"/>
      <c r="F112" s="193"/>
      <c r="G112" s="193"/>
      <c r="H112" s="193"/>
      <c r="I112" s="193"/>
    </row>
    <row r="113" spans="1:9" ht="9.9499999999999993" customHeight="1">
      <c r="A113" s="168" t="s">
        <v>98</v>
      </c>
      <c r="B113" s="169" t="s">
        <v>167</v>
      </c>
      <c r="C113" s="170"/>
      <c r="D113" s="170"/>
      <c r="E113" s="170"/>
      <c r="F113" s="170"/>
      <c r="G113" s="170"/>
      <c r="H113" s="170"/>
      <c r="I113" s="171"/>
    </row>
    <row r="114" spans="1:9" ht="9.9499999999999993" customHeight="1">
      <c r="A114" s="168"/>
      <c r="B114" s="172"/>
      <c r="C114" s="173"/>
      <c r="D114" s="173"/>
      <c r="E114" s="173"/>
      <c r="F114" s="173"/>
      <c r="G114" s="173"/>
      <c r="H114" s="173"/>
      <c r="I114" s="174"/>
    </row>
    <row r="115" spans="1:9" ht="9.9499999999999993" customHeight="1">
      <c r="A115" s="168"/>
      <c r="B115" s="172"/>
      <c r="C115" s="173"/>
      <c r="D115" s="173"/>
      <c r="E115" s="173"/>
      <c r="F115" s="173"/>
      <c r="G115" s="173"/>
      <c r="H115" s="173"/>
      <c r="I115" s="174"/>
    </row>
    <row r="116" spans="1:9" ht="9.9499999999999993" customHeight="1">
      <c r="A116" s="168"/>
      <c r="B116" s="172"/>
      <c r="C116" s="173"/>
      <c r="D116" s="173"/>
      <c r="E116" s="173"/>
      <c r="F116" s="173"/>
      <c r="G116" s="173"/>
      <c r="H116" s="173"/>
      <c r="I116" s="174"/>
    </row>
    <row r="117" spans="1:9" ht="9.9499999999999993" customHeight="1">
      <c r="A117" s="168"/>
      <c r="B117" s="172"/>
      <c r="C117" s="173"/>
      <c r="D117" s="173"/>
      <c r="E117" s="173"/>
      <c r="F117" s="173"/>
      <c r="G117" s="173"/>
      <c r="H117" s="173"/>
      <c r="I117" s="174"/>
    </row>
    <row r="118" spans="1:9" ht="9.9499999999999993" customHeight="1">
      <c r="A118" s="168"/>
      <c r="B118" s="172"/>
      <c r="C118" s="173"/>
      <c r="D118" s="173"/>
      <c r="E118" s="173"/>
      <c r="F118" s="173"/>
      <c r="G118" s="173"/>
      <c r="H118" s="173"/>
      <c r="I118" s="174"/>
    </row>
    <row r="119" spans="1:9" ht="9.9499999999999993" customHeight="1">
      <c r="A119" s="168"/>
      <c r="B119" s="172"/>
      <c r="C119" s="173"/>
      <c r="D119" s="173"/>
      <c r="E119" s="173"/>
      <c r="F119" s="173"/>
      <c r="G119" s="173"/>
      <c r="H119" s="173"/>
      <c r="I119" s="174"/>
    </row>
    <row r="120" spans="1:9" ht="9.9499999999999993" customHeight="1">
      <c r="A120" s="168"/>
      <c r="B120" s="172"/>
      <c r="C120" s="173"/>
      <c r="D120" s="173"/>
      <c r="E120" s="173"/>
      <c r="F120" s="173"/>
      <c r="G120" s="173"/>
      <c r="H120" s="173"/>
      <c r="I120" s="174"/>
    </row>
    <row r="121" spans="1:9" ht="9.9499999999999993" customHeight="1">
      <c r="A121" s="168"/>
      <c r="B121" s="172"/>
      <c r="C121" s="173"/>
      <c r="D121" s="173"/>
      <c r="E121" s="173"/>
      <c r="F121" s="173"/>
      <c r="G121" s="173"/>
      <c r="H121" s="173"/>
      <c r="I121" s="174"/>
    </row>
    <row r="122" spans="1:9" ht="9.9499999999999993" customHeight="1">
      <c r="A122" s="168"/>
      <c r="B122" s="172"/>
      <c r="C122" s="173"/>
      <c r="D122" s="173"/>
      <c r="E122" s="173"/>
      <c r="F122" s="173"/>
      <c r="G122" s="173"/>
      <c r="H122" s="173"/>
      <c r="I122" s="174"/>
    </row>
    <row r="123" spans="1:9" ht="9.9499999999999993" customHeight="1">
      <c r="A123" s="168"/>
      <c r="B123" s="172"/>
      <c r="C123" s="173"/>
      <c r="D123" s="173"/>
      <c r="E123" s="173"/>
      <c r="F123" s="173"/>
      <c r="G123" s="173"/>
      <c r="H123" s="173"/>
      <c r="I123" s="174"/>
    </row>
    <row r="124" spans="1:9" ht="9.9499999999999993" customHeight="1">
      <c r="A124" s="168"/>
      <c r="B124" s="172"/>
      <c r="C124" s="173"/>
      <c r="D124" s="173"/>
      <c r="E124" s="173"/>
      <c r="F124" s="173"/>
      <c r="G124" s="173"/>
      <c r="H124" s="173"/>
      <c r="I124" s="174"/>
    </row>
    <row r="125" spans="1:9" ht="9.9499999999999993" customHeight="1">
      <c r="A125" s="168"/>
      <c r="B125" s="172"/>
      <c r="C125" s="173"/>
      <c r="D125" s="173"/>
      <c r="E125" s="173"/>
      <c r="F125" s="173"/>
      <c r="G125" s="173"/>
      <c r="H125" s="173"/>
      <c r="I125" s="174"/>
    </row>
    <row r="126" spans="1:9" ht="9.9499999999999993" customHeight="1">
      <c r="A126" s="168"/>
      <c r="B126" s="172"/>
      <c r="C126" s="173"/>
      <c r="D126" s="173"/>
      <c r="E126" s="173"/>
      <c r="F126" s="173"/>
      <c r="G126" s="173"/>
      <c r="H126" s="173"/>
      <c r="I126" s="174"/>
    </row>
    <row r="127" spans="1:9" ht="9.9499999999999993" customHeight="1">
      <c r="A127" s="168"/>
      <c r="B127" s="172"/>
      <c r="C127" s="173"/>
      <c r="D127" s="173"/>
      <c r="E127" s="173"/>
      <c r="F127" s="173"/>
      <c r="G127" s="173"/>
      <c r="H127" s="173"/>
      <c r="I127" s="174"/>
    </row>
    <row r="128" spans="1:9" ht="9.9499999999999993" customHeight="1">
      <c r="A128" s="168"/>
      <c r="B128" s="172"/>
      <c r="C128" s="173"/>
      <c r="D128" s="173"/>
      <c r="E128" s="173"/>
      <c r="F128" s="173"/>
      <c r="G128" s="173"/>
      <c r="H128" s="173"/>
      <c r="I128" s="174"/>
    </row>
    <row r="129" spans="1:9" ht="9.9499999999999993" customHeight="1">
      <c r="A129" s="168"/>
      <c r="B129" s="172"/>
      <c r="C129" s="173"/>
      <c r="D129" s="173"/>
      <c r="E129" s="173"/>
      <c r="F129" s="173"/>
      <c r="G129" s="173"/>
      <c r="H129" s="173"/>
      <c r="I129" s="174"/>
    </row>
    <row r="130" spans="1:9" ht="9.9499999999999993" customHeight="1">
      <c r="A130" s="168"/>
      <c r="B130" s="172"/>
      <c r="C130" s="173"/>
      <c r="D130" s="173"/>
      <c r="E130" s="173"/>
      <c r="F130" s="173"/>
      <c r="G130" s="173"/>
      <c r="H130" s="173"/>
      <c r="I130" s="174"/>
    </row>
    <row r="131" spans="1:9" ht="9.9499999999999993" customHeight="1">
      <c r="A131" s="168"/>
      <c r="B131" s="172"/>
      <c r="C131" s="173"/>
      <c r="D131" s="173"/>
      <c r="E131" s="173"/>
      <c r="F131" s="173"/>
      <c r="G131" s="173"/>
      <c r="H131" s="173"/>
      <c r="I131" s="174"/>
    </row>
    <row r="132" spans="1:9" ht="9.9499999999999993" customHeight="1">
      <c r="A132" s="168"/>
      <c r="B132" s="172"/>
      <c r="C132" s="173"/>
      <c r="D132" s="173"/>
      <c r="E132" s="173"/>
      <c r="F132" s="173"/>
      <c r="G132" s="173"/>
      <c r="H132" s="173"/>
      <c r="I132" s="174"/>
    </row>
    <row r="133" spans="1:9" ht="9.9499999999999993" customHeight="1">
      <c r="A133" s="168"/>
      <c r="B133" s="163" t="s">
        <v>59</v>
      </c>
      <c r="C133" s="164" t="s">
        <v>35</v>
      </c>
      <c r="D133" s="176">
        <f>D108</f>
        <v>0.64210672588805839</v>
      </c>
      <c r="E133" s="176">
        <f t="shared" ref="E133:I133" si="2">E108</f>
        <v>2.1574106700567839</v>
      </c>
      <c r="F133" s="176">
        <f t="shared" si="2"/>
        <v>4.4344922599577981</v>
      </c>
      <c r="G133" s="176">
        <f t="shared" si="2"/>
        <v>0.78340591676494553</v>
      </c>
      <c r="H133" s="176">
        <f t="shared" si="2"/>
        <v>2.2893927744433391</v>
      </c>
      <c r="I133" s="176">
        <f t="shared" si="2"/>
        <v>5.509097376011356</v>
      </c>
    </row>
    <row r="134" spans="1:9" ht="9.9499999999999993" customHeight="1">
      <c r="A134" s="168"/>
      <c r="B134" s="163"/>
      <c r="C134" s="164"/>
      <c r="D134" s="177"/>
      <c r="E134" s="177"/>
      <c r="F134" s="177"/>
      <c r="G134" s="177"/>
      <c r="H134" s="177"/>
      <c r="I134" s="177"/>
    </row>
    <row r="135" spans="1:9" ht="9.9499999999999993" customHeight="1">
      <c r="A135" s="168"/>
      <c r="B135" s="163"/>
      <c r="C135" s="164"/>
      <c r="D135" s="177"/>
      <c r="E135" s="177"/>
      <c r="F135" s="177"/>
      <c r="G135" s="177"/>
      <c r="H135" s="177"/>
      <c r="I135" s="177"/>
    </row>
    <row r="136" spans="1:9" ht="9.9499999999999993" customHeight="1">
      <c r="A136" s="168"/>
      <c r="B136" s="163"/>
      <c r="C136" s="164"/>
      <c r="D136" s="177"/>
      <c r="E136" s="177"/>
      <c r="F136" s="177"/>
      <c r="G136" s="177"/>
      <c r="H136" s="177"/>
      <c r="I136" s="177"/>
    </row>
    <row r="137" spans="1:9" ht="9.9499999999999993" customHeight="1">
      <c r="A137" s="168"/>
      <c r="B137" s="163"/>
      <c r="C137" s="164"/>
      <c r="D137" s="178"/>
      <c r="E137" s="178"/>
      <c r="F137" s="178"/>
      <c r="G137" s="178"/>
      <c r="H137" s="178"/>
      <c r="I137" s="178"/>
    </row>
    <row r="138" spans="1:9" ht="9.9499999999999993" customHeight="1">
      <c r="A138" s="168" t="s">
        <v>99</v>
      </c>
      <c r="B138" s="169" t="s">
        <v>168</v>
      </c>
      <c r="C138" s="170"/>
      <c r="D138" s="170"/>
      <c r="E138" s="170"/>
      <c r="F138" s="170"/>
      <c r="G138" s="170"/>
      <c r="H138" s="170"/>
      <c r="I138" s="171"/>
    </row>
    <row r="139" spans="1:9" ht="9.9499999999999993" customHeight="1">
      <c r="A139" s="168"/>
      <c r="B139" s="172"/>
      <c r="C139" s="173"/>
      <c r="D139" s="173"/>
      <c r="E139" s="173"/>
      <c r="F139" s="173"/>
      <c r="G139" s="173"/>
      <c r="H139" s="173"/>
      <c r="I139" s="174"/>
    </row>
    <row r="140" spans="1:9" ht="9.9499999999999993" customHeight="1">
      <c r="A140" s="168"/>
      <c r="B140" s="172"/>
      <c r="C140" s="173"/>
      <c r="D140" s="173"/>
      <c r="E140" s="173"/>
      <c r="F140" s="173"/>
      <c r="G140" s="173"/>
      <c r="H140" s="173"/>
      <c r="I140" s="174"/>
    </row>
    <row r="141" spans="1:9" ht="9.9499999999999993" customHeight="1">
      <c r="A141" s="168"/>
      <c r="B141" s="172"/>
      <c r="C141" s="173"/>
      <c r="D141" s="173"/>
      <c r="E141" s="173"/>
      <c r="F141" s="173"/>
      <c r="G141" s="173"/>
      <c r="H141" s="173"/>
      <c r="I141" s="174"/>
    </row>
    <row r="142" spans="1:9" ht="9.9499999999999993" customHeight="1">
      <c r="A142" s="168"/>
      <c r="B142" s="172"/>
      <c r="C142" s="173"/>
      <c r="D142" s="173"/>
      <c r="E142" s="173"/>
      <c r="F142" s="173"/>
      <c r="G142" s="173"/>
      <c r="H142" s="173"/>
      <c r="I142" s="174"/>
    </row>
    <row r="143" spans="1:9" ht="9.9499999999999993" customHeight="1">
      <c r="A143" s="168"/>
      <c r="B143" s="172"/>
      <c r="C143" s="173"/>
      <c r="D143" s="173"/>
      <c r="E143" s="173"/>
      <c r="F143" s="173"/>
      <c r="G143" s="173"/>
      <c r="H143" s="173"/>
      <c r="I143" s="174"/>
    </row>
    <row r="144" spans="1:9" ht="9.9499999999999993" customHeight="1">
      <c r="A144" s="168"/>
      <c r="B144" s="172"/>
      <c r="C144" s="173"/>
      <c r="D144" s="173"/>
      <c r="E144" s="173"/>
      <c r="F144" s="173"/>
      <c r="G144" s="173"/>
      <c r="H144" s="173"/>
      <c r="I144" s="174"/>
    </row>
    <row r="145" spans="1:9" ht="9.9499999999999993" customHeight="1">
      <c r="A145" s="168"/>
      <c r="B145" s="172"/>
      <c r="C145" s="173"/>
      <c r="D145" s="173"/>
      <c r="E145" s="173"/>
      <c r="F145" s="173"/>
      <c r="G145" s="173"/>
      <c r="H145" s="173"/>
      <c r="I145" s="174"/>
    </row>
    <row r="146" spans="1:9" ht="9.9499999999999993" customHeight="1">
      <c r="A146" s="168"/>
      <c r="B146" s="172"/>
      <c r="C146" s="173"/>
      <c r="D146" s="173"/>
      <c r="E146" s="173"/>
      <c r="F146" s="173"/>
      <c r="G146" s="173"/>
      <c r="H146" s="173"/>
      <c r="I146" s="174"/>
    </row>
    <row r="147" spans="1:9" ht="9.9499999999999993" customHeight="1">
      <c r="A147" s="168"/>
      <c r="B147" s="172"/>
      <c r="C147" s="173"/>
      <c r="D147" s="173"/>
      <c r="E147" s="173"/>
      <c r="F147" s="173"/>
      <c r="G147" s="173"/>
      <c r="H147" s="173"/>
      <c r="I147" s="174"/>
    </row>
    <row r="148" spans="1:9" ht="9.9499999999999993" customHeight="1">
      <c r="A148" s="168"/>
      <c r="B148" s="172"/>
      <c r="C148" s="173"/>
      <c r="D148" s="173"/>
      <c r="E148" s="173"/>
      <c r="F148" s="173"/>
      <c r="G148" s="173"/>
      <c r="H148" s="173"/>
      <c r="I148" s="174"/>
    </row>
    <row r="149" spans="1:9" ht="9.9499999999999993" customHeight="1">
      <c r="A149" s="168"/>
      <c r="B149" s="172"/>
      <c r="C149" s="173"/>
      <c r="D149" s="173"/>
      <c r="E149" s="173"/>
      <c r="F149" s="173"/>
      <c r="G149" s="173"/>
      <c r="H149" s="173"/>
      <c r="I149" s="174"/>
    </row>
    <row r="150" spans="1:9" ht="9.9499999999999993" customHeight="1">
      <c r="A150" s="168"/>
      <c r="B150" s="172"/>
      <c r="C150" s="173"/>
      <c r="D150" s="173"/>
      <c r="E150" s="173"/>
      <c r="F150" s="173"/>
      <c r="G150" s="173"/>
      <c r="H150" s="173"/>
      <c r="I150" s="174"/>
    </row>
    <row r="151" spans="1:9" ht="9.9499999999999993" customHeight="1">
      <c r="A151" s="168"/>
      <c r="B151" s="172"/>
      <c r="C151" s="173"/>
      <c r="D151" s="173"/>
      <c r="E151" s="173"/>
      <c r="F151" s="173"/>
      <c r="G151" s="173"/>
      <c r="H151" s="173"/>
      <c r="I151" s="174"/>
    </row>
    <row r="152" spans="1:9" ht="9.9499999999999993" customHeight="1">
      <c r="A152" s="168"/>
      <c r="B152" s="172"/>
      <c r="C152" s="173"/>
      <c r="D152" s="173"/>
      <c r="E152" s="173"/>
      <c r="F152" s="173"/>
      <c r="G152" s="173"/>
      <c r="H152" s="173"/>
      <c r="I152" s="174"/>
    </row>
    <row r="153" spans="1:9" ht="9.9499999999999993" customHeight="1">
      <c r="A153" s="168"/>
      <c r="B153" s="172"/>
      <c r="C153" s="173"/>
      <c r="D153" s="173"/>
      <c r="E153" s="173"/>
      <c r="F153" s="173"/>
      <c r="G153" s="173"/>
      <c r="H153" s="173"/>
      <c r="I153" s="174"/>
    </row>
    <row r="154" spans="1:9" ht="9.9499999999999993" customHeight="1">
      <c r="A154" s="168"/>
      <c r="B154" s="172"/>
      <c r="C154" s="173"/>
      <c r="D154" s="173"/>
      <c r="E154" s="173"/>
      <c r="F154" s="173"/>
      <c r="G154" s="173"/>
      <c r="H154" s="173"/>
      <c r="I154" s="174"/>
    </row>
    <row r="155" spans="1:9" ht="9.9499999999999993" customHeight="1">
      <c r="A155" s="168"/>
      <c r="B155" s="172"/>
      <c r="C155" s="173"/>
      <c r="D155" s="173"/>
      <c r="E155" s="173"/>
      <c r="F155" s="173"/>
      <c r="G155" s="173"/>
      <c r="H155" s="173"/>
      <c r="I155" s="174"/>
    </row>
    <row r="156" spans="1:9" ht="9.9499999999999993" customHeight="1">
      <c r="A156" s="168"/>
      <c r="B156" s="172"/>
      <c r="C156" s="173"/>
      <c r="D156" s="173"/>
      <c r="E156" s="173"/>
      <c r="F156" s="173"/>
      <c r="G156" s="173"/>
      <c r="H156" s="173"/>
      <c r="I156" s="174"/>
    </row>
    <row r="157" spans="1:9" ht="9.9499999999999993" customHeight="1">
      <c r="A157" s="168"/>
      <c r="B157" s="172"/>
      <c r="C157" s="173"/>
      <c r="D157" s="173"/>
      <c r="E157" s="173"/>
      <c r="F157" s="173"/>
      <c r="G157" s="173"/>
      <c r="H157" s="173"/>
      <c r="I157" s="174"/>
    </row>
    <row r="158" spans="1:9" ht="9.9499999999999993" customHeight="1">
      <c r="A158" s="168"/>
      <c r="B158" s="163" t="s">
        <v>59</v>
      </c>
      <c r="C158" s="164" t="s">
        <v>35</v>
      </c>
      <c r="D158" s="176">
        <f>D133</f>
        <v>0.64210672588805839</v>
      </c>
      <c r="E158" s="176">
        <f t="shared" ref="E158:I158" si="3">E133</f>
        <v>2.1574106700567839</v>
      </c>
      <c r="F158" s="176">
        <f t="shared" si="3"/>
        <v>4.4344922599577981</v>
      </c>
      <c r="G158" s="176">
        <f t="shared" si="3"/>
        <v>0.78340591676494553</v>
      </c>
      <c r="H158" s="176">
        <f t="shared" si="3"/>
        <v>2.2893927744433391</v>
      </c>
      <c r="I158" s="176">
        <f t="shared" si="3"/>
        <v>5.509097376011356</v>
      </c>
    </row>
    <row r="159" spans="1:9" ht="9.9499999999999993" customHeight="1">
      <c r="A159" s="168"/>
      <c r="B159" s="163"/>
      <c r="C159" s="164"/>
      <c r="D159" s="177"/>
      <c r="E159" s="177"/>
      <c r="F159" s="177"/>
      <c r="G159" s="177"/>
      <c r="H159" s="177"/>
      <c r="I159" s="177"/>
    </row>
    <row r="160" spans="1:9" ht="9.9499999999999993" customHeight="1">
      <c r="A160" s="168"/>
      <c r="B160" s="163"/>
      <c r="C160" s="164"/>
      <c r="D160" s="177"/>
      <c r="E160" s="177"/>
      <c r="F160" s="177"/>
      <c r="G160" s="177"/>
      <c r="H160" s="177"/>
      <c r="I160" s="177"/>
    </row>
    <row r="161" spans="1:9" ht="9.9499999999999993" customHeight="1">
      <c r="A161" s="168"/>
      <c r="B161" s="163"/>
      <c r="C161" s="164"/>
      <c r="D161" s="177"/>
      <c r="E161" s="177"/>
      <c r="F161" s="177"/>
      <c r="G161" s="177"/>
      <c r="H161" s="177"/>
      <c r="I161" s="177"/>
    </row>
    <row r="162" spans="1:9" ht="9.9499999999999993" customHeight="1">
      <c r="A162" s="168"/>
      <c r="B162" s="163"/>
      <c r="C162" s="164"/>
      <c r="D162" s="178"/>
      <c r="E162" s="178"/>
      <c r="F162" s="178"/>
      <c r="G162" s="178"/>
      <c r="H162" s="178"/>
      <c r="I162" s="178"/>
    </row>
    <row r="163" spans="1:9" ht="9.9499999999999993" customHeight="1">
      <c r="A163" s="168" t="s">
        <v>169</v>
      </c>
      <c r="B163" s="169" t="s">
        <v>170</v>
      </c>
      <c r="C163" s="170"/>
      <c r="D163" s="170"/>
      <c r="E163" s="170"/>
      <c r="F163" s="170"/>
      <c r="G163" s="170"/>
      <c r="H163" s="170"/>
      <c r="I163" s="171"/>
    </row>
    <row r="164" spans="1:9" ht="9.9499999999999993" customHeight="1">
      <c r="A164" s="168"/>
      <c r="B164" s="172"/>
      <c r="C164" s="173"/>
      <c r="D164" s="173"/>
      <c r="E164" s="173"/>
      <c r="F164" s="173"/>
      <c r="G164" s="173"/>
      <c r="H164" s="173"/>
      <c r="I164" s="174"/>
    </row>
    <row r="165" spans="1:9" ht="9.9499999999999993" customHeight="1">
      <c r="A165" s="168"/>
      <c r="B165" s="172"/>
      <c r="C165" s="173"/>
      <c r="D165" s="173"/>
      <c r="E165" s="173"/>
      <c r="F165" s="173"/>
      <c r="G165" s="173"/>
      <c r="H165" s="173"/>
      <c r="I165" s="174"/>
    </row>
    <row r="166" spans="1:9" ht="9.9499999999999993" customHeight="1">
      <c r="A166" s="168"/>
      <c r="B166" s="172"/>
      <c r="C166" s="173"/>
      <c r="D166" s="173"/>
      <c r="E166" s="173"/>
      <c r="F166" s="173"/>
      <c r="G166" s="173"/>
      <c r="H166" s="173"/>
      <c r="I166" s="174"/>
    </row>
    <row r="167" spans="1:9" ht="9.9499999999999993" customHeight="1">
      <c r="A167" s="168"/>
      <c r="B167" s="172"/>
      <c r="C167" s="173"/>
      <c r="D167" s="173"/>
      <c r="E167" s="173"/>
      <c r="F167" s="173"/>
      <c r="G167" s="173"/>
      <c r="H167" s="173"/>
      <c r="I167" s="174"/>
    </row>
    <row r="168" spans="1:9" ht="9.9499999999999993" customHeight="1">
      <c r="A168" s="168"/>
      <c r="B168" s="172"/>
      <c r="C168" s="173"/>
      <c r="D168" s="173"/>
      <c r="E168" s="173"/>
      <c r="F168" s="173"/>
      <c r="G168" s="173"/>
      <c r="H168" s="173"/>
      <c r="I168" s="174"/>
    </row>
    <row r="169" spans="1:9" ht="9.9499999999999993" customHeight="1">
      <c r="A169" s="168"/>
      <c r="B169" s="172"/>
      <c r="C169" s="173"/>
      <c r="D169" s="173"/>
      <c r="E169" s="173"/>
      <c r="F169" s="173"/>
      <c r="G169" s="173"/>
      <c r="H169" s="173"/>
      <c r="I169" s="174"/>
    </row>
    <row r="170" spans="1:9" ht="9.9499999999999993" customHeight="1">
      <c r="A170" s="168"/>
      <c r="B170" s="172"/>
      <c r="C170" s="173"/>
      <c r="D170" s="173"/>
      <c r="E170" s="173"/>
      <c r="F170" s="173"/>
      <c r="G170" s="173"/>
      <c r="H170" s="173"/>
      <c r="I170" s="174"/>
    </row>
    <row r="171" spans="1:9" ht="9.9499999999999993" customHeight="1">
      <c r="A171" s="168"/>
      <c r="B171" s="172"/>
      <c r="C171" s="173"/>
      <c r="D171" s="173"/>
      <c r="E171" s="173"/>
      <c r="F171" s="173"/>
      <c r="G171" s="173"/>
      <c r="H171" s="173"/>
      <c r="I171" s="174"/>
    </row>
    <row r="172" spans="1:9" ht="9.9499999999999993" customHeight="1">
      <c r="A172" s="168"/>
      <c r="B172" s="172"/>
      <c r="C172" s="173"/>
      <c r="D172" s="173"/>
      <c r="E172" s="173"/>
      <c r="F172" s="173"/>
      <c r="G172" s="173"/>
      <c r="H172" s="173"/>
      <c r="I172" s="174"/>
    </row>
    <row r="173" spans="1:9" ht="9.9499999999999993" customHeight="1">
      <c r="A173" s="168"/>
      <c r="B173" s="172"/>
      <c r="C173" s="173"/>
      <c r="D173" s="173"/>
      <c r="E173" s="173"/>
      <c r="F173" s="173"/>
      <c r="G173" s="173"/>
      <c r="H173" s="173"/>
      <c r="I173" s="174"/>
    </row>
    <row r="174" spans="1:9" ht="9.9499999999999993" customHeight="1">
      <c r="A174" s="168"/>
      <c r="B174" s="172"/>
      <c r="C174" s="173"/>
      <c r="D174" s="173"/>
      <c r="E174" s="173"/>
      <c r="F174" s="173"/>
      <c r="G174" s="173"/>
      <c r="H174" s="173"/>
      <c r="I174" s="174"/>
    </row>
    <row r="175" spans="1:9" ht="9.9499999999999993" customHeight="1">
      <c r="A175" s="168"/>
      <c r="B175" s="172"/>
      <c r="C175" s="173"/>
      <c r="D175" s="173"/>
      <c r="E175" s="173"/>
      <c r="F175" s="173"/>
      <c r="G175" s="173"/>
      <c r="H175" s="173"/>
      <c r="I175" s="174"/>
    </row>
    <row r="176" spans="1:9" ht="9.9499999999999993" customHeight="1">
      <c r="A176" s="168"/>
      <c r="B176" s="172"/>
      <c r="C176" s="173"/>
      <c r="D176" s="173"/>
      <c r="E176" s="173"/>
      <c r="F176" s="173"/>
      <c r="G176" s="173"/>
      <c r="H176" s="173"/>
      <c r="I176" s="174"/>
    </row>
    <row r="177" spans="1:9" ht="9.9499999999999993" customHeight="1">
      <c r="A177" s="168"/>
      <c r="B177" s="172"/>
      <c r="C177" s="173"/>
      <c r="D177" s="173"/>
      <c r="E177" s="173"/>
      <c r="F177" s="173"/>
      <c r="G177" s="173"/>
      <c r="H177" s="173"/>
      <c r="I177" s="174"/>
    </row>
    <row r="178" spans="1:9" ht="9.9499999999999993" customHeight="1">
      <c r="A178" s="168"/>
      <c r="B178" s="172"/>
      <c r="C178" s="173"/>
      <c r="D178" s="173"/>
      <c r="E178" s="173"/>
      <c r="F178" s="173"/>
      <c r="G178" s="173"/>
      <c r="H178" s="173"/>
      <c r="I178" s="174"/>
    </row>
    <row r="179" spans="1:9" ht="9.9499999999999993" customHeight="1">
      <c r="A179" s="168"/>
      <c r="B179" s="172"/>
      <c r="C179" s="173"/>
      <c r="D179" s="173"/>
      <c r="E179" s="173"/>
      <c r="F179" s="173"/>
      <c r="G179" s="173"/>
      <c r="H179" s="173"/>
      <c r="I179" s="174"/>
    </row>
    <row r="180" spans="1:9" ht="9.9499999999999993" customHeight="1">
      <c r="A180" s="168"/>
      <c r="B180" s="172"/>
      <c r="C180" s="173"/>
      <c r="D180" s="173"/>
      <c r="E180" s="173"/>
      <c r="F180" s="173"/>
      <c r="G180" s="173"/>
      <c r="H180" s="173"/>
      <c r="I180" s="174"/>
    </row>
    <row r="181" spans="1:9" ht="9.9499999999999993" customHeight="1">
      <c r="A181" s="168"/>
      <c r="B181" s="172"/>
      <c r="C181" s="173"/>
      <c r="D181" s="173"/>
      <c r="E181" s="173"/>
      <c r="F181" s="173"/>
      <c r="G181" s="173"/>
      <c r="H181" s="173"/>
      <c r="I181" s="174"/>
    </row>
    <row r="182" spans="1:9" ht="9.9499999999999993" customHeight="1">
      <c r="A182" s="168"/>
      <c r="B182" s="172"/>
      <c r="C182" s="173"/>
      <c r="D182" s="173"/>
      <c r="E182" s="173"/>
      <c r="F182" s="173"/>
      <c r="G182" s="173"/>
      <c r="H182" s="173"/>
      <c r="I182" s="174"/>
    </row>
    <row r="183" spans="1:9" ht="9.9499999999999993" customHeight="1">
      <c r="A183" s="168"/>
      <c r="B183" s="163" t="s">
        <v>59</v>
      </c>
      <c r="C183" s="164" t="s">
        <v>35</v>
      </c>
      <c r="D183" s="176">
        <f>D158</f>
        <v>0.64210672588805839</v>
      </c>
      <c r="E183" s="176">
        <f t="shared" ref="E183:I183" si="4">E158</f>
        <v>2.1574106700567839</v>
      </c>
      <c r="F183" s="176">
        <f t="shared" si="4"/>
        <v>4.4344922599577981</v>
      </c>
      <c r="G183" s="176">
        <f t="shared" si="4"/>
        <v>0.78340591676494553</v>
      </c>
      <c r="H183" s="176">
        <f t="shared" si="4"/>
        <v>2.2893927744433391</v>
      </c>
      <c r="I183" s="176">
        <f t="shared" si="4"/>
        <v>5.509097376011356</v>
      </c>
    </row>
    <row r="184" spans="1:9" ht="9.9499999999999993" customHeight="1">
      <c r="A184" s="168"/>
      <c r="B184" s="163"/>
      <c r="C184" s="164"/>
      <c r="D184" s="177"/>
      <c r="E184" s="177"/>
      <c r="F184" s="177"/>
      <c r="G184" s="177"/>
      <c r="H184" s="177"/>
      <c r="I184" s="177"/>
    </row>
    <row r="185" spans="1:9" ht="9.9499999999999993" customHeight="1">
      <c r="A185" s="168"/>
      <c r="B185" s="163"/>
      <c r="C185" s="164"/>
      <c r="D185" s="177"/>
      <c r="E185" s="177"/>
      <c r="F185" s="177"/>
      <c r="G185" s="177"/>
      <c r="H185" s="177"/>
      <c r="I185" s="177"/>
    </row>
    <row r="186" spans="1:9" ht="9.9499999999999993" customHeight="1">
      <c r="A186" s="168"/>
      <c r="B186" s="163"/>
      <c r="C186" s="164"/>
      <c r="D186" s="177"/>
      <c r="E186" s="177"/>
      <c r="F186" s="177"/>
      <c r="G186" s="177"/>
      <c r="H186" s="177"/>
      <c r="I186" s="177"/>
    </row>
    <row r="187" spans="1:9" ht="9.9499999999999993" customHeight="1">
      <c r="A187" s="168"/>
      <c r="B187" s="163"/>
      <c r="C187" s="164"/>
      <c r="D187" s="178"/>
      <c r="E187" s="178"/>
      <c r="F187" s="178"/>
      <c r="G187" s="178"/>
      <c r="H187" s="178"/>
      <c r="I187" s="178"/>
    </row>
    <row r="188" spans="1:9" ht="9.9499999999999993" customHeight="1">
      <c r="A188" s="168" t="s">
        <v>171</v>
      </c>
      <c r="B188" s="169" t="s">
        <v>172</v>
      </c>
      <c r="C188" s="170"/>
      <c r="D188" s="170"/>
      <c r="E188" s="170"/>
      <c r="F188" s="170"/>
      <c r="G188" s="170"/>
      <c r="H188" s="170"/>
      <c r="I188" s="171"/>
    </row>
    <row r="189" spans="1:9" ht="9.9499999999999993" customHeight="1">
      <c r="A189" s="168"/>
      <c r="B189" s="172"/>
      <c r="C189" s="173"/>
      <c r="D189" s="173"/>
      <c r="E189" s="173"/>
      <c r="F189" s="173"/>
      <c r="G189" s="173"/>
      <c r="H189" s="173"/>
      <c r="I189" s="174"/>
    </row>
    <row r="190" spans="1:9" ht="9.9499999999999993" customHeight="1">
      <c r="A190" s="168"/>
      <c r="B190" s="172"/>
      <c r="C190" s="173"/>
      <c r="D190" s="173"/>
      <c r="E190" s="173"/>
      <c r="F190" s="173"/>
      <c r="G190" s="173"/>
      <c r="H190" s="173"/>
      <c r="I190" s="174"/>
    </row>
    <row r="191" spans="1:9" ht="9.9499999999999993" customHeight="1">
      <c r="A191" s="168"/>
      <c r="B191" s="172"/>
      <c r="C191" s="173"/>
      <c r="D191" s="173"/>
      <c r="E191" s="173"/>
      <c r="F191" s="173"/>
      <c r="G191" s="173"/>
      <c r="H191" s="173"/>
      <c r="I191" s="174"/>
    </row>
    <row r="192" spans="1:9" ht="9.9499999999999993" customHeight="1">
      <c r="A192" s="168"/>
      <c r="B192" s="172"/>
      <c r="C192" s="173"/>
      <c r="D192" s="173"/>
      <c r="E192" s="173"/>
      <c r="F192" s="173"/>
      <c r="G192" s="173"/>
      <c r="H192" s="173"/>
      <c r="I192" s="174"/>
    </row>
    <row r="193" spans="1:9" ht="9.9499999999999993" customHeight="1">
      <c r="A193" s="168"/>
      <c r="B193" s="172"/>
      <c r="C193" s="173"/>
      <c r="D193" s="173"/>
      <c r="E193" s="173"/>
      <c r="F193" s="173"/>
      <c r="G193" s="173"/>
      <c r="H193" s="173"/>
      <c r="I193" s="174"/>
    </row>
    <row r="194" spans="1:9" ht="9.9499999999999993" customHeight="1">
      <c r="A194" s="168"/>
      <c r="B194" s="172"/>
      <c r="C194" s="173"/>
      <c r="D194" s="173"/>
      <c r="E194" s="173"/>
      <c r="F194" s="173"/>
      <c r="G194" s="173"/>
      <c r="H194" s="173"/>
      <c r="I194" s="174"/>
    </row>
    <row r="195" spans="1:9" ht="9.9499999999999993" customHeight="1">
      <c r="A195" s="168"/>
      <c r="B195" s="172"/>
      <c r="C195" s="173"/>
      <c r="D195" s="173"/>
      <c r="E195" s="173"/>
      <c r="F195" s="173"/>
      <c r="G195" s="173"/>
      <c r="H195" s="173"/>
      <c r="I195" s="174"/>
    </row>
    <row r="196" spans="1:9" ht="9.9499999999999993" customHeight="1">
      <c r="A196" s="168"/>
      <c r="B196" s="172"/>
      <c r="C196" s="173"/>
      <c r="D196" s="173"/>
      <c r="E196" s="173"/>
      <c r="F196" s="173"/>
      <c r="G196" s="173"/>
      <c r="H196" s="173"/>
      <c r="I196" s="174"/>
    </row>
    <row r="197" spans="1:9" ht="9.9499999999999993" customHeight="1">
      <c r="A197" s="168"/>
      <c r="B197" s="172"/>
      <c r="C197" s="173"/>
      <c r="D197" s="173"/>
      <c r="E197" s="173"/>
      <c r="F197" s="173"/>
      <c r="G197" s="173"/>
      <c r="H197" s="173"/>
      <c r="I197" s="174"/>
    </row>
    <row r="198" spans="1:9" ht="9.9499999999999993" customHeight="1">
      <c r="A198" s="168"/>
      <c r="B198" s="172"/>
      <c r="C198" s="173"/>
      <c r="D198" s="173"/>
      <c r="E198" s="173"/>
      <c r="F198" s="173"/>
      <c r="G198" s="173"/>
      <c r="H198" s="173"/>
      <c r="I198" s="174"/>
    </row>
    <row r="199" spans="1:9" ht="9.9499999999999993" customHeight="1">
      <c r="A199" s="168"/>
      <c r="B199" s="172"/>
      <c r="C199" s="173"/>
      <c r="D199" s="173"/>
      <c r="E199" s="173"/>
      <c r="F199" s="173"/>
      <c r="G199" s="173"/>
      <c r="H199" s="173"/>
      <c r="I199" s="174"/>
    </row>
    <row r="200" spans="1:9" ht="9.9499999999999993" customHeight="1">
      <c r="A200" s="168"/>
      <c r="B200" s="172"/>
      <c r="C200" s="173"/>
      <c r="D200" s="173"/>
      <c r="E200" s="173"/>
      <c r="F200" s="173"/>
      <c r="G200" s="173"/>
      <c r="H200" s="173"/>
      <c r="I200" s="174"/>
    </row>
    <row r="201" spans="1:9" ht="9.9499999999999993" customHeight="1">
      <c r="A201" s="168"/>
      <c r="B201" s="172"/>
      <c r="C201" s="173"/>
      <c r="D201" s="173"/>
      <c r="E201" s="173"/>
      <c r="F201" s="173"/>
      <c r="G201" s="173"/>
      <c r="H201" s="173"/>
      <c r="I201" s="174"/>
    </row>
    <row r="202" spans="1:9" ht="9.9499999999999993" customHeight="1">
      <c r="A202" s="168"/>
      <c r="B202" s="172"/>
      <c r="C202" s="173"/>
      <c r="D202" s="173"/>
      <c r="E202" s="173"/>
      <c r="F202" s="173"/>
      <c r="G202" s="173"/>
      <c r="H202" s="173"/>
      <c r="I202" s="174"/>
    </row>
    <row r="203" spans="1:9" ht="9.9499999999999993" customHeight="1">
      <c r="A203" s="168"/>
      <c r="B203" s="172"/>
      <c r="C203" s="173"/>
      <c r="D203" s="173"/>
      <c r="E203" s="173"/>
      <c r="F203" s="173"/>
      <c r="G203" s="173"/>
      <c r="H203" s="173"/>
      <c r="I203" s="174"/>
    </row>
    <row r="204" spans="1:9" ht="9.9499999999999993" customHeight="1">
      <c r="A204" s="168"/>
      <c r="B204" s="172"/>
      <c r="C204" s="173"/>
      <c r="D204" s="173"/>
      <c r="E204" s="173"/>
      <c r="F204" s="173"/>
      <c r="G204" s="173"/>
      <c r="H204" s="173"/>
      <c r="I204" s="174"/>
    </row>
    <row r="205" spans="1:9" ht="9.9499999999999993" customHeight="1">
      <c r="A205" s="168"/>
      <c r="B205" s="172"/>
      <c r="C205" s="173"/>
      <c r="D205" s="173"/>
      <c r="E205" s="173"/>
      <c r="F205" s="173"/>
      <c r="G205" s="173"/>
      <c r="H205" s="173"/>
      <c r="I205" s="174"/>
    </row>
    <row r="206" spans="1:9" ht="9.9499999999999993" customHeight="1">
      <c r="A206" s="168"/>
      <c r="B206" s="172"/>
      <c r="C206" s="173"/>
      <c r="D206" s="173"/>
      <c r="E206" s="173"/>
      <c r="F206" s="173"/>
      <c r="G206" s="173"/>
      <c r="H206" s="173"/>
      <c r="I206" s="174"/>
    </row>
    <row r="207" spans="1:9" ht="9.9499999999999993" customHeight="1">
      <c r="A207" s="168"/>
      <c r="B207" s="172"/>
      <c r="C207" s="173"/>
      <c r="D207" s="173"/>
      <c r="E207" s="173"/>
      <c r="F207" s="173"/>
      <c r="G207" s="173"/>
      <c r="H207" s="173"/>
      <c r="I207" s="174"/>
    </row>
    <row r="208" spans="1:9" ht="9.9499999999999993" customHeight="1">
      <c r="A208" s="168"/>
      <c r="B208" s="163" t="s">
        <v>59</v>
      </c>
      <c r="C208" s="164" t="s">
        <v>35</v>
      </c>
      <c r="D208" s="175">
        <f>D183</f>
        <v>0.64210672588805839</v>
      </c>
      <c r="E208" s="175">
        <f t="shared" ref="E208:I208" si="5">E183</f>
        <v>2.1574106700567839</v>
      </c>
      <c r="F208" s="175">
        <f t="shared" si="5"/>
        <v>4.4344922599577981</v>
      </c>
      <c r="G208" s="175">
        <f t="shared" si="5"/>
        <v>0.78340591676494553</v>
      </c>
      <c r="H208" s="175">
        <f t="shared" si="5"/>
        <v>2.2893927744433391</v>
      </c>
      <c r="I208" s="175">
        <f t="shared" si="5"/>
        <v>5.509097376011356</v>
      </c>
    </row>
    <row r="209" spans="1:9" ht="9.9499999999999993" customHeight="1">
      <c r="A209" s="168"/>
      <c r="B209" s="163"/>
      <c r="C209" s="164"/>
      <c r="D209" s="175"/>
      <c r="E209" s="175"/>
      <c r="F209" s="175"/>
      <c r="G209" s="175"/>
      <c r="H209" s="175"/>
      <c r="I209" s="175"/>
    </row>
    <row r="210" spans="1:9" ht="9.9499999999999993" customHeight="1">
      <c r="A210" s="168"/>
      <c r="B210" s="163"/>
      <c r="C210" s="164"/>
      <c r="D210" s="175"/>
      <c r="E210" s="175"/>
      <c r="F210" s="175"/>
      <c r="G210" s="175"/>
      <c r="H210" s="175"/>
      <c r="I210" s="175"/>
    </row>
    <row r="211" spans="1:9" ht="9.9499999999999993" customHeight="1">
      <c r="A211" s="168"/>
      <c r="B211" s="163"/>
      <c r="C211" s="164"/>
      <c r="D211" s="175"/>
      <c r="E211" s="175"/>
      <c r="F211" s="175"/>
      <c r="G211" s="175"/>
      <c r="H211" s="175"/>
      <c r="I211" s="175"/>
    </row>
    <row r="212" spans="1:9" ht="9.9499999999999993" customHeight="1">
      <c r="A212" s="168"/>
      <c r="B212" s="163"/>
      <c r="C212" s="164"/>
      <c r="D212" s="175"/>
      <c r="E212" s="175"/>
      <c r="F212" s="175"/>
      <c r="G212" s="175"/>
      <c r="H212" s="175"/>
      <c r="I212" s="175"/>
    </row>
    <row r="213" spans="1:9" ht="9.9499999999999993" customHeight="1">
      <c r="A213" s="168" t="s">
        <v>96</v>
      </c>
      <c r="B213" s="194" t="s">
        <v>100</v>
      </c>
      <c r="C213" s="195"/>
      <c r="D213" s="195"/>
      <c r="E213" s="195"/>
      <c r="F213" s="195"/>
      <c r="G213" s="195"/>
      <c r="H213" s="195"/>
      <c r="I213" s="196"/>
    </row>
    <row r="214" spans="1:9" ht="9.9499999999999993" customHeight="1">
      <c r="A214" s="168"/>
      <c r="B214" s="197"/>
      <c r="C214" s="198"/>
      <c r="D214" s="198"/>
      <c r="E214" s="198"/>
      <c r="F214" s="198"/>
      <c r="G214" s="198"/>
      <c r="H214" s="198"/>
      <c r="I214" s="199"/>
    </row>
    <row r="215" spans="1:9" ht="9.9499999999999993" customHeight="1">
      <c r="A215" s="168"/>
      <c r="B215" s="200"/>
      <c r="C215" s="201"/>
      <c r="D215" s="201"/>
      <c r="E215" s="201"/>
      <c r="F215" s="201"/>
      <c r="G215" s="201"/>
      <c r="H215" s="201"/>
      <c r="I215" s="202"/>
    </row>
    <row r="216" spans="1:9" ht="9.9499999999999993" customHeight="1">
      <c r="A216" s="168" t="s">
        <v>47</v>
      </c>
      <c r="B216" s="169" t="s">
        <v>173</v>
      </c>
      <c r="C216" s="170"/>
      <c r="D216" s="170"/>
      <c r="E216" s="170"/>
      <c r="F216" s="170"/>
      <c r="G216" s="170"/>
      <c r="H216" s="170"/>
      <c r="I216" s="171"/>
    </row>
    <row r="217" spans="1:9" ht="9.9499999999999993" customHeight="1">
      <c r="A217" s="168"/>
      <c r="B217" s="172"/>
      <c r="C217" s="173"/>
      <c r="D217" s="173"/>
      <c r="E217" s="173"/>
      <c r="F217" s="173"/>
      <c r="G217" s="173"/>
      <c r="H217" s="173"/>
      <c r="I217" s="174"/>
    </row>
    <row r="218" spans="1:9" ht="9.9499999999999993" customHeight="1">
      <c r="A218" s="168"/>
      <c r="B218" s="172"/>
      <c r="C218" s="173"/>
      <c r="D218" s="173"/>
      <c r="E218" s="173"/>
      <c r="F218" s="173"/>
      <c r="G218" s="173"/>
      <c r="H218" s="173"/>
      <c r="I218" s="174"/>
    </row>
    <row r="219" spans="1:9" ht="9.9499999999999993" customHeight="1">
      <c r="A219" s="168"/>
      <c r="B219" s="172"/>
      <c r="C219" s="173"/>
      <c r="D219" s="173"/>
      <c r="E219" s="173"/>
      <c r="F219" s="173"/>
      <c r="G219" s="173"/>
      <c r="H219" s="173"/>
      <c r="I219" s="174"/>
    </row>
    <row r="220" spans="1:9" ht="9.9499999999999993" customHeight="1">
      <c r="A220" s="168"/>
      <c r="B220" s="172"/>
      <c r="C220" s="173"/>
      <c r="D220" s="173"/>
      <c r="E220" s="173"/>
      <c r="F220" s="173"/>
      <c r="G220" s="173"/>
      <c r="H220" s="173"/>
      <c r="I220" s="174"/>
    </row>
    <row r="221" spans="1:9" ht="9.9499999999999993" customHeight="1">
      <c r="A221" s="168"/>
      <c r="B221" s="172"/>
      <c r="C221" s="173"/>
      <c r="D221" s="173"/>
      <c r="E221" s="173"/>
      <c r="F221" s="173"/>
      <c r="G221" s="173"/>
      <c r="H221" s="173"/>
      <c r="I221" s="174"/>
    </row>
    <row r="222" spans="1:9" ht="9.9499999999999993" customHeight="1">
      <c r="A222" s="168"/>
      <c r="B222" s="172"/>
      <c r="C222" s="173"/>
      <c r="D222" s="173"/>
      <c r="E222" s="173"/>
      <c r="F222" s="173"/>
      <c r="G222" s="173"/>
      <c r="H222" s="173"/>
      <c r="I222" s="174"/>
    </row>
    <row r="223" spans="1:9" ht="9.9499999999999993" customHeight="1">
      <c r="A223" s="168"/>
      <c r="B223" s="172"/>
      <c r="C223" s="173"/>
      <c r="D223" s="173"/>
      <c r="E223" s="173"/>
      <c r="F223" s="173"/>
      <c r="G223" s="173"/>
      <c r="H223" s="173"/>
      <c r="I223" s="174"/>
    </row>
    <row r="224" spans="1:9" ht="9.9499999999999993" customHeight="1">
      <c r="A224" s="168"/>
      <c r="B224" s="172"/>
      <c r="C224" s="173"/>
      <c r="D224" s="173"/>
      <c r="E224" s="173"/>
      <c r="F224" s="173"/>
      <c r="G224" s="173"/>
      <c r="H224" s="173"/>
      <c r="I224" s="174"/>
    </row>
    <row r="225" spans="1:9" ht="9.9499999999999993" customHeight="1">
      <c r="A225" s="168"/>
      <c r="B225" s="172"/>
      <c r="C225" s="173"/>
      <c r="D225" s="173"/>
      <c r="E225" s="173"/>
      <c r="F225" s="173"/>
      <c r="G225" s="173"/>
      <c r="H225" s="173"/>
      <c r="I225" s="174"/>
    </row>
    <row r="226" spans="1:9" ht="9.9499999999999993" customHeight="1">
      <c r="A226" s="168"/>
      <c r="B226" s="172"/>
      <c r="C226" s="173"/>
      <c r="D226" s="173"/>
      <c r="E226" s="173"/>
      <c r="F226" s="173"/>
      <c r="G226" s="173"/>
      <c r="H226" s="173"/>
      <c r="I226" s="174"/>
    </row>
    <row r="227" spans="1:9" ht="9.9499999999999993" customHeight="1">
      <c r="A227" s="168"/>
      <c r="B227" s="172"/>
      <c r="C227" s="173"/>
      <c r="D227" s="173"/>
      <c r="E227" s="173"/>
      <c r="F227" s="173"/>
      <c r="G227" s="173"/>
      <c r="H227" s="173"/>
      <c r="I227" s="174"/>
    </row>
    <row r="228" spans="1:9" ht="9.9499999999999993" customHeight="1">
      <c r="A228" s="168"/>
      <c r="B228" s="172"/>
      <c r="C228" s="173"/>
      <c r="D228" s="173"/>
      <c r="E228" s="173"/>
      <c r="F228" s="173"/>
      <c r="G228" s="173"/>
      <c r="H228" s="173"/>
      <c r="I228" s="174"/>
    </row>
    <row r="229" spans="1:9" ht="9.9499999999999993" customHeight="1">
      <c r="A229" s="168"/>
      <c r="B229" s="172"/>
      <c r="C229" s="173"/>
      <c r="D229" s="173"/>
      <c r="E229" s="173"/>
      <c r="F229" s="173"/>
      <c r="G229" s="173"/>
      <c r="H229" s="173"/>
      <c r="I229" s="174"/>
    </row>
    <row r="230" spans="1:9" ht="9.9499999999999993" customHeight="1">
      <c r="A230" s="168"/>
      <c r="B230" s="172"/>
      <c r="C230" s="173"/>
      <c r="D230" s="173"/>
      <c r="E230" s="173"/>
      <c r="F230" s="173"/>
      <c r="G230" s="173"/>
      <c r="H230" s="173"/>
      <c r="I230" s="174"/>
    </row>
    <row r="231" spans="1:9" ht="9.9499999999999993" customHeight="1">
      <c r="A231" s="168"/>
      <c r="B231" s="172"/>
      <c r="C231" s="173"/>
      <c r="D231" s="173"/>
      <c r="E231" s="173"/>
      <c r="F231" s="173"/>
      <c r="G231" s="173"/>
      <c r="H231" s="173"/>
      <c r="I231" s="174"/>
    </row>
    <row r="232" spans="1:9" ht="9.9499999999999993" customHeight="1">
      <c r="A232" s="168"/>
      <c r="B232" s="172"/>
      <c r="C232" s="173"/>
      <c r="D232" s="173"/>
      <c r="E232" s="173"/>
      <c r="F232" s="173"/>
      <c r="G232" s="173"/>
      <c r="H232" s="173"/>
      <c r="I232" s="174"/>
    </row>
    <row r="233" spans="1:9" ht="9.9499999999999993" customHeight="1">
      <c r="A233" s="168"/>
      <c r="B233" s="172"/>
      <c r="C233" s="173"/>
      <c r="D233" s="173"/>
      <c r="E233" s="173"/>
      <c r="F233" s="173"/>
      <c r="G233" s="173"/>
      <c r="H233" s="173"/>
      <c r="I233" s="174"/>
    </row>
    <row r="234" spans="1:9" ht="9.9499999999999993" customHeight="1">
      <c r="A234" s="168"/>
      <c r="B234" s="172"/>
      <c r="C234" s="173"/>
      <c r="D234" s="173"/>
      <c r="E234" s="173"/>
      <c r="F234" s="173"/>
      <c r="G234" s="173"/>
      <c r="H234" s="173"/>
      <c r="I234" s="174"/>
    </row>
    <row r="235" spans="1:9" ht="9.9499999999999993" customHeight="1">
      <c r="A235" s="168"/>
      <c r="B235" s="172"/>
      <c r="C235" s="173"/>
      <c r="D235" s="173"/>
      <c r="E235" s="173"/>
      <c r="F235" s="173"/>
      <c r="G235" s="173"/>
      <c r="H235" s="173"/>
      <c r="I235" s="174"/>
    </row>
    <row r="236" spans="1:9" ht="9.9499999999999993" customHeight="1">
      <c r="A236" s="168"/>
      <c r="B236" s="172"/>
      <c r="C236" s="173"/>
      <c r="D236" s="173"/>
      <c r="E236" s="173"/>
      <c r="F236" s="173"/>
      <c r="G236" s="173"/>
      <c r="H236" s="173"/>
      <c r="I236" s="174"/>
    </row>
    <row r="237" spans="1:9" ht="9.9499999999999993" customHeight="1">
      <c r="A237" s="168"/>
      <c r="B237" s="172"/>
      <c r="C237" s="173"/>
      <c r="D237" s="173"/>
      <c r="E237" s="173"/>
      <c r="F237" s="173"/>
      <c r="G237" s="173"/>
      <c r="H237" s="173"/>
      <c r="I237" s="174"/>
    </row>
    <row r="238" spans="1:9" ht="9.9499999999999993" customHeight="1">
      <c r="A238" s="168"/>
      <c r="B238" s="172"/>
      <c r="C238" s="173"/>
      <c r="D238" s="173"/>
      <c r="E238" s="173"/>
      <c r="F238" s="173"/>
      <c r="G238" s="173"/>
      <c r="H238" s="173"/>
      <c r="I238" s="174"/>
    </row>
    <row r="239" spans="1:9" ht="9.9499999999999993" customHeight="1">
      <c r="A239" s="168"/>
      <c r="B239" s="163" t="s">
        <v>59</v>
      </c>
      <c r="C239" s="164" t="s">
        <v>35</v>
      </c>
      <c r="D239" s="175">
        <f>D30</f>
        <v>1.6929572785512408</v>
      </c>
      <c r="E239" s="175">
        <f t="shared" ref="E239:I239" si="6">E30</f>
        <v>3.747170014626986</v>
      </c>
      <c r="F239" s="175">
        <f t="shared" si="6"/>
        <v>6.8491291966242178</v>
      </c>
      <c r="G239" s="175">
        <f t="shared" si="6"/>
        <v>1.9676512064722618</v>
      </c>
      <c r="H239" s="175">
        <f t="shared" si="6"/>
        <v>4.0043478143626663</v>
      </c>
      <c r="I239" s="175">
        <f t="shared" si="6"/>
        <v>8.3689735420187077</v>
      </c>
    </row>
    <row r="240" spans="1:9" ht="9.9499999999999993" customHeight="1">
      <c r="A240" s="168"/>
      <c r="B240" s="163"/>
      <c r="C240" s="164"/>
      <c r="D240" s="175"/>
      <c r="E240" s="175"/>
      <c r="F240" s="175"/>
      <c r="G240" s="175"/>
      <c r="H240" s="175"/>
      <c r="I240" s="175"/>
    </row>
    <row r="241" spans="1:9" ht="9.9499999999999993" customHeight="1">
      <c r="A241" s="168"/>
      <c r="B241" s="163"/>
      <c r="C241" s="164"/>
      <c r="D241" s="175"/>
      <c r="E241" s="175"/>
      <c r="F241" s="175"/>
      <c r="G241" s="175"/>
      <c r="H241" s="175"/>
      <c r="I241" s="175"/>
    </row>
    <row r="242" spans="1:9" ht="9.9499999999999993" customHeight="1">
      <c r="A242" s="168"/>
      <c r="B242" s="163"/>
      <c r="C242" s="164"/>
      <c r="D242" s="175"/>
      <c r="E242" s="175"/>
      <c r="F242" s="175"/>
      <c r="G242" s="175"/>
      <c r="H242" s="175"/>
      <c r="I242" s="175"/>
    </row>
    <row r="243" spans="1:9" ht="9.9499999999999993" customHeight="1">
      <c r="A243" s="168"/>
      <c r="B243" s="163"/>
      <c r="C243" s="164"/>
      <c r="D243" s="175"/>
      <c r="E243" s="175"/>
      <c r="F243" s="175"/>
      <c r="G243" s="175"/>
      <c r="H243" s="175"/>
      <c r="I243" s="175"/>
    </row>
    <row r="244" spans="1:9" ht="9.9499999999999993" customHeight="1">
      <c r="A244" s="168" t="s">
        <v>48</v>
      </c>
      <c r="B244" s="179" t="s">
        <v>101</v>
      </c>
      <c r="C244" s="180"/>
      <c r="D244" s="180"/>
      <c r="E244" s="180"/>
      <c r="F244" s="180"/>
      <c r="G244" s="180"/>
      <c r="H244" s="180"/>
      <c r="I244" s="181"/>
    </row>
    <row r="245" spans="1:9" ht="9.9499999999999993" customHeight="1">
      <c r="A245" s="168"/>
      <c r="B245" s="182"/>
      <c r="C245" s="183"/>
      <c r="D245" s="183"/>
      <c r="E245" s="183"/>
      <c r="F245" s="183"/>
      <c r="G245" s="183"/>
      <c r="H245" s="183"/>
      <c r="I245" s="184"/>
    </row>
    <row r="246" spans="1:9" ht="9.9499999999999993" customHeight="1">
      <c r="A246" s="168"/>
      <c r="B246" s="185"/>
      <c r="C246" s="186"/>
      <c r="D246" s="186"/>
      <c r="E246" s="186"/>
      <c r="F246" s="186"/>
      <c r="G246" s="186"/>
      <c r="H246" s="186"/>
      <c r="I246" s="187"/>
    </row>
    <row r="247" spans="1:9" ht="9.9499999999999993" customHeight="1">
      <c r="A247" s="168"/>
      <c r="B247" s="163" t="s">
        <v>59</v>
      </c>
      <c r="C247" s="164" t="s">
        <v>35</v>
      </c>
      <c r="D247" s="175">
        <f>D239</f>
        <v>1.6929572785512408</v>
      </c>
      <c r="E247" s="175">
        <f t="shared" ref="E247:I247" si="7">E239</f>
        <v>3.747170014626986</v>
      </c>
      <c r="F247" s="175">
        <f t="shared" si="7"/>
        <v>6.8491291966242178</v>
      </c>
      <c r="G247" s="175">
        <f t="shared" si="7"/>
        <v>1.9676512064722618</v>
      </c>
      <c r="H247" s="175">
        <f t="shared" si="7"/>
        <v>4.0043478143626663</v>
      </c>
      <c r="I247" s="175">
        <f t="shared" si="7"/>
        <v>8.3689735420187077</v>
      </c>
    </row>
    <row r="248" spans="1:9" ht="9.9499999999999993" customHeight="1">
      <c r="A248" s="168"/>
      <c r="B248" s="163"/>
      <c r="C248" s="164"/>
      <c r="D248" s="175"/>
      <c r="E248" s="175"/>
      <c r="F248" s="175"/>
      <c r="G248" s="175"/>
      <c r="H248" s="175"/>
      <c r="I248" s="175"/>
    </row>
    <row r="249" spans="1:9" ht="9.9499999999999993" customHeight="1">
      <c r="A249" s="168"/>
      <c r="B249" s="163"/>
      <c r="C249" s="164"/>
      <c r="D249" s="175"/>
      <c r="E249" s="175"/>
      <c r="F249" s="175"/>
      <c r="G249" s="175"/>
      <c r="H249" s="175"/>
      <c r="I249" s="175"/>
    </row>
    <row r="250" spans="1:9" ht="9.9499999999999993" customHeight="1">
      <c r="A250" s="168"/>
      <c r="B250" s="163"/>
      <c r="C250" s="164"/>
      <c r="D250" s="175"/>
      <c r="E250" s="175"/>
      <c r="F250" s="175"/>
      <c r="G250" s="175"/>
      <c r="H250" s="175"/>
      <c r="I250" s="175"/>
    </row>
    <row r="251" spans="1:9" ht="9.9499999999999993" customHeight="1">
      <c r="A251" s="168"/>
      <c r="B251" s="163"/>
      <c r="C251" s="164"/>
      <c r="D251" s="175"/>
      <c r="E251" s="175"/>
      <c r="F251" s="175"/>
      <c r="G251" s="175"/>
      <c r="H251" s="175"/>
      <c r="I251" s="175"/>
    </row>
    <row r="252" spans="1:9" ht="9.9499999999999993" customHeight="1">
      <c r="A252" s="168" t="s">
        <v>174</v>
      </c>
      <c r="B252" s="179" t="s">
        <v>102</v>
      </c>
      <c r="C252" s="180"/>
      <c r="D252" s="180"/>
      <c r="E252" s="180"/>
      <c r="F252" s="180"/>
      <c r="G252" s="180"/>
      <c r="H252" s="180"/>
      <c r="I252" s="181"/>
    </row>
    <row r="253" spans="1:9" ht="9.9499999999999993" customHeight="1">
      <c r="A253" s="168"/>
      <c r="B253" s="182"/>
      <c r="C253" s="183"/>
      <c r="D253" s="183"/>
      <c r="E253" s="183"/>
      <c r="F253" s="183"/>
      <c r="G253" s="183"/>
      <c r="H253" s="183"/>
      <c r="I253" s="184"/>
    </row>
    <row r="254" spans="1:9" ht="9.9499999999999993" customHeight="1">
      <c r="A254" s="168"/>
      <c r="B254" s="182"/>
      <c r="C254" s="183"/>
      <c r="D254" s="183"/>
      <c r="E254" s="183"/>
      <c r="F254" s="183"/>
      <c r="G254" s="183"/>
      <c r="H254" s="183"/>
      <c r="I254" s="184"/>
    </row>
    <row r="255" spans="1:9" ht="9.9499999999999993" customHeight="1">
      <c r="A255" s="168"/>
      <c r="B255" s="182"/>
      <c r="C255" s="183"/>
      <c r="D255" s="183"/>
      <c r="E255" s="183"/>
      <c r="F255" s="183"/>
      <c r="G255" s="183"/>
      <c r="H255" s="183"/>
      <c r="I255" s="184"/>
    </row>
    <row r="256" spans="1:9" ht="9.9499999999999993" customHeight="1">
      <c r="A256" s="168"/>
      <c r="B256" s="185"/>
      <c r="C256" s="186"/>
      <c r="D256" s="186"/>
      <c r="E256" s="186"/>
      <c r="F256" s="186"/>
      <c r="G256" s="186"/>
      <c r="H256" s="186"/>
      <c r="I256" s="187"/>
    </row>
    <row r="257" spans="1:9" ht="9.9499999999999993" customHeight="1">
      <c r="A257" s="168"/>
      <c r="B257" s="163" t="s">
        <v>59</v>
      </c>
      <c r="C257" s="164" t="s">
        <v>35</v>
      </c>
      <c r="D257" s="175">
        <f>D247</f>
        <v>1.6929572785512408</v>
      </c>
      <c r="E257" s="175">
        <f t="shared" ref="E257:I257" si="8">E247</f>
        <v>3.747170014626986</v>
      </c>
      <c r="F257" s="175">
        <f t="shared" si="8"/>
        <v>6.8491291966242178</v>
      </c>
      <c r="G257" s="175">
        <f t="shared" si="8"/>
        <v>1.9676512064722618</v>
      </c>
      <c r="H257" s="175">
        <f t="shared" si="8"/>
        <v>4.0043478143626663</v>
      </c>
      <c r="I257" s="175">
        <f t="shared" si="8"/>
        <v>8.3689735420187077</v>
      </c>
    </row>
    <row r="258" spans="1:9" ht="9.9499999999999993" customHeight="1">
      <c r="A258" s="168"/>
      <c r="B258" s="163"/>
      <c r="C258" s="164"/>
      <c r="D258" s="175"/>
      <c r="E258" s="175"/>
      <c r="F258" s="175"/>
      <c r="G258" s="175"/>
      <c r="H258" s="175"/>
      <c r="I258" s="175"/>
    </row>
    <row r="259" spans="1:9" ht="9.9499999999999993" customHeight="1">
      <c r="A259" s="168"/>
      <c r="B259" s="163"/>
      <c r="C259" s="164"/>
      <c r="D259" s="175"/>
      <c r="E259" s="175"/>
      <c r="F259" s="175"/>
      <c r="G259" s="175"/>
      <c r="H259" s="175"/>
      <c r="I259" s="175"/>
    </row>
    <row r="260" spans="1:9" ht="9.9499999999999993" customHeight="1">
      <c r="A260" s="168"/>
      <c r="B260" s="163"/>
      <c r="C260" s="164"/>
      <c r="D260" s="175"/>
      <c r="E260" s="175"/>
      <c r="F260" s="175"/>
      <c r="G260" s="175"/>
      <c r="H260" s="175"/>
      <c r="I260" s="175"/>
    </row>
    <row r="261" spans="1:9" ht="9.9499999999999993" customHeight="1">
      <c r="A261" s="168"/>
      <c r="B261" s="163"/>
      <c r="C261" s="164"/>
      <c r="D261" s="175"/>
      <c r="E261" s="175"/>
      <c r="F261" s="175"/>
      <c r="G261" s="175"/>
      <c r="H261" s="175"/>
      <c r="I261" s="175"/>
    </row>
    <row r="262" spans="1:9" ht="9.9499999999999993" customHeight="1">
      <c r="A262" s="168" t="s">
        <v>175</v>
      </c>
      <c r="B262" s="179" t="s">
        <v>176</v>
      </c>
      <c r="C262" s="180"/>
      <c r="D262" s="180"/>
      <c r="E262" s="180"/>
      <c r="F262" s="180"/>
      <c r="G262" s="180"/>
      <c r="H262" s="180"/>
      <c r="I262" s="181"/>
    </row>
    <row r="263" spans="1:9" ht="9.9499999999999993" customHeight="1">
      <c r="A263" s="168"/>
      <c r="B263" s="182"/>
      <c r="C263" s="183"/>
      <c r="D263" s="183"/>
      <c r="E263" s="183"/>
      <c r="F263" s="183"/>
      <c r="G263" s="183"/>
      <c r="H263" s="183"/>
      <c r="I263" s="184"/>
    </row>
    <row r="264" spans="1:9" ht="9.9499999999999993" customHeight="1">
      <c r="A264" s="168"/>
      <c r="B264" s="182"/>
      <c r="C264" s="183"/>
      <c r="D264" s="183"/>
      <c r="E264" s="183"/>
      <c r="F264" s="183"/>
      <c r="G264" s="183"/>
      <c r="H264" s="183"/>
      <c r="I264" s="184"/>
    </row>
    <row r="265" spans="1:9" ht="9.9499999999999993" customHeight="1">
      <c r="A265" s="168"/>
      <c r="B265" s="185"/>
      <c r="C265" s="186"/>
      <c r="D265" s="186"/>
      <c r="E265" s="186"/>
      <c r="F265" s="186"/>
      <c r="G265" s="186"/>
      <c r="H265" s="186"/>
      <c r="I265" s="187"/>
    </row>
    <row r="266" spans="1:9" ht="9.9499999999999993" customHeight="1">
      <c r="A266" s="168"/>
      <c r="B266" s="163" t="s">
        <v>59</v>
      </c>
      <c r="C266" s="164" t="s">
        <v>35</v>
      </c>
      <c r="D266" s="175">
        <f>D257</f>
        <v>1.6929572785512408</v>
      </c>
      <c r="E266" s="175">
        <f t="shared" ref="E266:I266" si="9">E257</f>
        <v>3.747170014626986</v>
      </c>
      <c r="F266" s="175">
        <f t="shared" si="9"/>
        <v>6.8491291966242178</v>
      </c>
      <c r="G266" s="175">
        <f t="shared" si="9"/>
        <v>1.9676512064722618</v>
      </c>
      <c r="H266" s="175">
        <f t="shared" si="9"/>
        <v>4.0043478143626663</v>
      </c>
      <c r="I266" s="175">
        <f t="shared" si="9"/>
        <v>8.3689735420187077</v>
      </c>
    </row>
    <row r="267" spans="1:9" ht="9.9499999999999993" customHeight="1">
      <c r="A267" s="168"/>
      <c r="B267" s="163"/>
      <c r="C267" s="164"/>
      <c r="D267" s="175"/>
      <c r="E267" s="175"/>
      <c r="F267" s="175"/>
      <c r="G267" s="175"/>
      <c r="H267" s="175"/>
      <c r="I267" s="175"/>
    </row>
    <row r="268" spans="1:9" ht="9.9499999999999993" customHeight="1">
      <c r="A268" s="168"/>
      <c r="B268" s="163"/>
      <c r="C268" s="164"/>
      <c r="D268" s="175"/>
      <c r="E268" s="175"/>
      <c r="F268" s="175"/>
      <c r="G268" s="175"/>
      <c r="H268" s="175"/>
      <c r="I268" s="175"/>
    </row>
    <row r="269" spans="1:9" ht="9.9499999999999993" customHeight="1">
      <c r="A269" s="168"/>
      <c r="B269" s="163"/>
      <c r="C269" s="164"/>
      <c r="D269" s="175"/>
      <c r="E269" s="175"/>
      <c r="F269" s="175"/>
      <c r="G269" s="175"/>
      <c r="H269" s="175"/>
      <c r="I269" s="175"/>
    </row>
    <row r="270" spans="1:9" ht="9.9499999999999993" customHeight="1">
      <c r="A270" s="168"/>
      <c r="B270" s="163"/>
      <c r="C270" s="164"/>
      <c r="D270" s="175"/>
      <c r="E270" s="175"/>
      <c r="F270" s="175"/>
      <c r="G270" s="175"/>
      <c r="H270" s="175"/>
      <c r="I270" s="175"/>
    </row>
    <row r="271" spans="1:9" ht="9.9499999999999993" customHeight="1">
      <c r="A271" s="168" t="s">
        <v>177</v>
      </c>
      <c r="B271" s="179" t="s">
        <v>103</v>
      </c>
      <c r="C271" s="180"/>
      <c r="D271" s="180"/>
      <c r="E271" s="180"/>
      <c r="F271" s="180"/>
      <c r="G271" s="180"/>
      <c r="H271" s="180"/>
      <c r="I271" s="181"/>
    </row>
    <row r="272" spans="1:9" ht="9.9499999999999993" customHeight="1">
      <c r="A272" s="168"/>
      <c r="B272" s="182"/>
      <c r="C272" s="183"/>
      <c r="D272" s="183"/>
      <c r="E272" s="183"/>
      <c r="F272" s="183"/>
      <c r="G272" s="183"/>
      <c r="H272" s="183"/>
      <c r="I272" s="184"/>
    </row>
    <row r="273" spans="1:9" ht="9.9499999999999993" customHeight="1">
      <c r="A273" s="168"/>
      <c r="B273" s="163" t="s">
        <v>59</v>
      </c>
      <c r="C273" s="164" t="s">
        <v>35</v>
      </c>
      <c r="D273" s="175">
        <f t="shared" ref="D273:I273" si="10">D266</f>
        <v>1.6929572785512408</v>
      </c>
      <c r="E273" s="175">
        <f t="shared" si="10"/>
        <v>3.747170014626986</v>
      </c>
      <c r="F273" s="175">
        <f t="shared" si="10"/>
        <v>6.8491291966242178</v>
      </c>
      <c r="G273" s="175">
        <f t="shared" si="10"/>
        <v>1.9676512064722618</v>
      </c>
      <c r="H273" s="175">
        <f t="shared" si="10"/>
        <v>4.0043478143626663</v>
      </c>
      <c r="I273" s="175">
        <f t="shared" si="10"/>
        <v>8.3689735420187077</v>
      </c>
    </row>
    <row r="274" spans="1:9" ht="9.9499999999999993" customHeight="1">
      <c r="A274" s="168"/>
      <c r="B274" s="163"/>
      <c r="C274" s="164"/>
      <c r="D274" s="175"/>
      <c r="E274" s="175"/>
      <c r="F274" s="175"/>
      <c r="G274" s="175"/>
      <c r="H274" s="175"/>
      <c r="I274" s="175"/>
    </row>
    <row r="275" spans="1:9" ht="9.9499999999999993" customHeight="1">
      <c r="A275" s="168"/>
      <c r="B275" s="163"/>
      <c r="C275" s="164"/>
      <c r="D275" s="175"/>
      <c r="E275" s="175"/>
      <c r="F275" s="175"/>
      <c r="G275" s="175"/>
      <c r="H275" s="175"/>
      <c r="I275" s="175"/>
    </row>
    <row r="276" spans="1:9" ht="9.9499999999999993" customHeight="1">
      <c r="A276" s="168"/>
      <c r="B276" s="163"/>
      <c r="C276" s="164"/>
      <c r="D276" s="175"/>
      <c r="E276" s="175"/>
      <c r="F276" s="175"/>
      <c r="G276" s="175"/>
      <c r="H276" s="175"/>
      <c r="I276" s="175"/>
    </row>
    <row r="277" spans="1:9" ht="9.9499999999999993" customHeight="1">
      <c r="A277" s="168"/>
      <c r="B277" s="163"/>
      <c r="C277" s="164"/>
      <c r="D277" s="175"/>
      <c r="E277" s="175"/>
      <c r="F277" s="175"/>
      <c r="G277" s="175"/>
      <c r="H277" s="175"/>
      <c r="I277" s="175"/>
    </row>
    <row r="278" spans="1:9" ht="9.9499999999999993" customHeight="1">
      <c r="A278" s="168" t="s">
        <v>178</v>
      </c>
      <c r="B278" s="179" t="s">
        <v>179</v>
      </c>
      <c r="C278" s="180"/>
      <c r="D278" s="180"/>
      <c r="E278" s="180"/>
      <c r="F278" s="180"/>
      <c r="G278" s="180"/>
      <c r="H278" s="180"/>
      <c r="I278" s="181"/>
    </row>
    <row r="279" spans="1:9" ht="9.9499999999999993" customHeight="1">
      <c r="A279" s="168"/>
      <c r="B279" s="182"/>
      <c r="C279" s="183"/>
      <c r="D279" s="183"/>
      <c r="E279" s="183"/>
      <c r="F279" s="183"/>
      <c r="G279" s="183"/>
      <c r="H279" s="183"/>
      <c r="I279" s="184"/>
    </row>
    <row r="280" spans="1:9" ht="9.9499999999999993" customHeight="1">
      <c r="A280" s="168"/>
      <c r="B280" s="182"/>
      <c r="C280" s="183"/>
      <c r="D280" s="183"/>
      <c r="E280" s="183"/>
      <c r="F280" s="183"/>
      <c r="G280" s="183"/>
      <c r="H280" s="183"/>
      <c r="I280" s="184"/>
    </row>
    <row r="281" spans="1:9" ht="9.9499999999999993" customHeight="1">
      <c r="A281" s="168"/>
      <c r="B281" s="182"/>
      <c r="C281" s="183"/>
      <c r="D281" s="183"/>
      <c r="E281" s="183"/>
      <c r="F281" s="183"/>
      <c r="G281" s="183"/>
      <c r="H281" s="183"/>
      <c r="I281" s="184"/>
    </row>
    <row r="282" spans="1:9" ht="9.9499999999999993" customHeight="1">
      <c r="A282" s="168"/>
      <c r="B282" s="182"/>
      <c r="C282" s="183"/>
      <c r="D282" s="183"/>
      <c r="E282" s="183"/>
      <c r="F282" s="183"/>
      <c r="G282" s="183"/>
      <c r="H282" s="183"/>
      <c r="I282" s="184"/>
    </row>
    <row r="283" spans="1:9" ht="9.9499999999999993" customHeight="1">
      <c r="A283" s="168"/>
      <c r="B283" s="182"/>
      <c r="C283" s="183"/>
      <c r="D283" s="183"/>
      <c r="E283" s="183"/>
      <c r="F283" s="183"/>
      <c r="G283" s="183"/>
      <c r="H283" s="183"/>
      <c r="I283" s="184"/>
    </row>
    <row r="284" spans="1:9" ht="9.9499999999999993" customHeight="1">
      <c r="A284" s="168"/>
      <c r="B284" s="163" t="s">
        <v>59</v>
      </c>
      <c r="C284" s="164" t="s">
        <v>35</v>
      </c>
      <c r="D284" s="175">
        <f>D273</f>
        <v>1.6929572785512408</v>
      </c>
      <c r="E284" s="175">
        <f t="shared" ref="E284:I284" si="11">E273</f>
        <v>3.747170014626986</v>
      </c>
      <c r="F284" s="175">
        <f t="shared" si="11"/>
        <v>6.8491291966242178</v>
      </c>
      <c r="G284" s="175">
        <f t="shared" si="11"/>
        <v>1.9676512064722618</v>
      </c>
      <c r="H284" s="175">
        <f t="shared" si="11"/>
        <v>4.0043478143626663</v>
      </c>
      <c r="I284" s="175">
        <f t="shared" si="11"/>
        <v>8.3689735420187077</v>
      </c>
    </row>
    <row r="285" spans="1:9" ht="9.9499999999999993" customHeight="1">
      <c r="A285" s="168"/>
      <c r="B285" s="163"/>
      <c r="C285" s="164"/>
      <c r="D285" s="175"/>
      <c r="E285" s="175"/>
      <c r="F285" s="175"/>
      <c r="G285" s="175"/>
      <c r="H285" s="175"/>
      <c r="I285" s="175"/>
    </row>
    <row r="286" spans="1:9" ht="9.9499999999999993" customHeight="1">
      <c r="A286" s="168"/>
      <c r="B286" s="163"/>
      <c r="C286" s="164"/>
      <c r="D286" s="175"/>
      <c r="E286" s="175"/>
      <c r="F286" s="175"/>
      <c r="G286" s="175"/>
      <c r="H286" s="175"/>
      <c r="I286" s="175"/>
    </row>
    <row r="287" spans="1:9" ht="9.9499999999999993" customHeight="1">
      <c r="A287" s="168"/>
      <c r="B287" s="163"/>
      <c r="C287" s="164"/>
      <c r="D287" s="175"/>
      <c r="E287" s="175"/>
      <c r="F287" s="175"/>
      <c r="G287" s="175"/>
      <c r="H287" s="175"/>
      <c r="I287" s="175"/>
    </row>
    <row r="288" spans="1:9" ht="9.9499999999999993" customHeight="1">
      <c r="A288" s="168"/>
      <c r="B288" s="163"/>
      <c r="C288" s="164"/>
      <c r="D288" s="175"/>
      <c r="E288" s="175"/>
      <c r="F288" s="175"/>
      <c r="G288" s="175"/>
      <c r="H288" s="175"/>
      <c r="I288" s="175"/>
    </row>
    <row r="289" ht="9.9499999999999993" customHeight="1"/>
  </sheetData>
  <mergeCells count="153">
    <mergeCell ref="A11:A34"/>
    <mergeCell ref="B30:B34"/>
    <mergeCell ref="C30:C34"/>
    <mergeCell ref="D30:D34"/>
    <mergeCell ref="A35:A60"/>
    <mergeCell ref="B56:B60"/>
    <mergeCell ref="C56:C60"/>
    <mergeCell ref="D56:D60"/>
    <mergeCell ref="B11:I29"/>
    <mergeCell ref="E30:E34"/>
    <mergeCell ref="F30:F34"/>
    <mergeCell ref="B35:I55"/>
    <mergeCell ref="H30:H34"/>
    <mergeCell ref="I30:I34"/>
    <mergeCell ref="E56:E60"/>
    <mergeCell ref="F56:F60"/>
    <mergeCell ref="B82:B86"/>
    <mergeCell ref="C82:C86"/>
    <mergeCell ref="D82:D86"/>
    <mergeCell ref="A87:A112"/>
    <mergeCell ref="B108:B112"/>
    <mergeCell ref="C108:C112"/>
    <mergeCell ref="D108:D112"/>
    <mergeCell ref="B87:I107"/>
    <mergeCell ref="H108:H112"/>
    <mergeCell ref="I108:I112"/>
    <mergeCell ref="A278:A288"/>
    <mergeCell ref="B284:B288"/>
    <mergeCell ref="C284:C288"/>
    <mergeCell ref="D284:D288"/>
    <mergeCell ref="G30:G34"/>
    <mergeCell ref="G56:G60"/>
    <mergeCell ref="A262:A270"/>
    <mergeCell ref="B266:B270"/>
    <mergeCell ref="C266:C270"/>
    <mergeCell ref="D266:D270"/>
    <mergeCell ref="A271:A277"/>
    <mergeCell ref="B273:B277"/>
    <mergeCell ref="C273:C277"/>
    <mergeCell ref="G82:G86"/>
    <mergeCell ref="A244:A251"/>
    <mergeCell ref="B247:B251"/>
    <mergeCell ref="C247:C251"/>
    <mergeCell ref="D247:D251"/>
    <mergeCell ref="A252:A261"/>
    <mergeCell ref="B257:B261"/>
    <mergeCell ref="C257:C261"/>
    <mergeCell ref="D257:D261"/>
    <mergeCell ref="A216:A243"/>
    <mergeCell ref="B239:B243"/>
    <mergeCell ref="B213:I215"/>
    <mergeCell ref="B216:I238"/>
    <mergeCell ref="E239:E243"/>
    <mergeCell ref="F239:F243"/>
    <mergeCell ref="C1:G1"/>
    <mergeCell ref="D7:F7"/>
    <mergeCell ref="G7:I7"/>
    <mergeCell ref="B10:I10"/>
    <mergeCell ref="A5:I5"/>
    <mergeCell ref="H1:I1"/>
    <mergeCell ref="C2:I2"/>
    <mergeCell ref="C3:I3"/>
    <mergeCell ref="B7:B8"/>
    <mergeCell ref="A7:A8"/>
    <mergeCell ref="C7:C8"/>
    <mergeCell ref="C239:C243"/>
    <mergeCell ref="D239:D243"/>
    <mergeCell ref="G239:G243"/>
    <mergeCell ref="A113:A137"/>
    <mergeCell ref="B133:B137"/>
    <mergeCell ref="C133:C137"/>
    <mergeCell ref="D133:D137"/>
    <mergeCell ref="A213:A215"/>
    <mergeCell ref="A61:A86"/>
    <mergeCell ref="G257:G261"/>
    <mergeCell ref="G266:G270"/>
    <mergeCell ref="D273:D277"/>
    <mergeCell ref="B252:I256"/>
    <mergeCell ref="E257:E261"/>
    <mergeCell ref="F257:F261"/>
    <mergeCell ref="H257:H261"/>
    <mergeCell ref="I257:I261"/>
    <mergeCell ref="E266:E270"/>
    <mergeCell ref="F266:F270"/>
    <mergeCell ref="G273:G277"/>
    <mergeCell ref="H239:H243"/>
    <mergeCell ref="I239:I243"/>
    <mergeCell ref="E247:E251"/>
    <mergeCell ref="F247:F251"/>
    <mergeCell ref="B244:I246"/>
    <mergeCell ref="H247:H251"/>
    <mergeCell ref="I247:I251"/>
    <mergeCell ref="H56:H60"/>
    <mergeCell ref="I56:I60"/>
    <mergeCell ref="B61:I81"/>
    <mergeCell ref="E82:E86"/>
    <mergeCell ref="F82:F86"/>
    <mergeCell ref="H82:H86"/>
    <mergeCell ref="I82:I86"/>
    <mergeCell ref="G247:G251"/>
    <mergeCell ref="G108:G112"/>
    <mergeCell ref="G133:G137"/>
    <mergeCell ref="E108:E112"/>
    <mergeCell ref="F108:F112"/>
    <mergeCell ref="B113:I132"/>
    <mergeCell ref="E133:E137"/>
    <mergeCell ref="F133:F137"/>
    <mergeCell ref="H133:H137"/>
    <mergeCell ref="I133:I137"/>
    <mergeCell ref="B278:I283"/>
    <mergeCell ref="E284:E288"/>
    <mergeCell ref="F284:F288"/>
    <mergeCell ref="H284:H288"/>
    <mergeCell ref="I284:I288"/>
    <mergeCell ref="B262:I265"/>
    <mergeCell ref="H266:H270"/>
    <mergeCell ref="I266:I270"/>
    <mergeCell ref="B271:I272"/>
    <mergeCell ref="E273:E277"/>
    <mergeCell ref="F273:F277"/>
    <mergeCell ref="H273:H277"/>
    <mergeCell ref="I273:I277"/>
    <mergeCell ref="G284:G288"/>
    <mergeCell ref="A138:A162"/>
    <mergeCell ref="B138:I157"/>
    <mergeCell ref="B158:B162"/>
    <mergeCell ref="C158:C162"/>
    <mergeCell ref="D158:D162"/>
    <mergeCell ref="E158:E162"/>
    <mergeCell ref="F158:F162"/>
    <mergeCell ref="G158:G162"/>
    <mergeCell ref="H158:H162"/>
    <mergeCell ref="I158:I162"/>
    <mergeCell ref="A163:A187"/>
    <mergeCell ref="B163:I182"/>
    <mergeCell ref="B183:B187"/>
    <mergeCell ref="C183:C187"/>
    <mergeCell ref="D183:D187"/>
    <mergeCell ref="E183:E187"/>
    <mergeCell ref="F183:F187"/>
    <mergeCell ref="G183:G187"/>
    <mergeCell ref="H183:H187"/>
    <mergeCell ref="I183:I187"/>
    <mergeCell ref="A188:A212"/>
    <mergeCell ref="B188:I207"/>
    <mergeCell ref="B208:B212"/>
    <mergeCell ref="C208:C212"/>
    <mergeCell ref="D208:D212"/>
    <mergeCell ref="E208:E212"/>
    <mergeCell ref="F208:F212"/>
    <mergeCell ref="G208:G212"/>
    <mergeCell ref="H208:H212"/>
    <mergeCell ref="I208:I212"/>
  </mergeCells>
  <printOptions horizontalCentered="1"/>
  <pageMargins left="0.39370078740157483" right="0.31496062992125984" top="0.31496062992125984" bottom="0.39370078740157483" header="0.31496062992125984" footer="0.31496062992125984"/>
  <pageSetup paperSize="9" scale="58" orientation="portrait" r:id="rId1"/>
  <rowBreaks count="2" manualBreakCount="2">
    <brk id="107" max="8" man="1"/>
    <brk id="238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Normal="100" zoomScaleSheetLayoutView="90" workbookViewId="0">
      <selection activeCell="A5" sqref="A5:M5"/>
    </sheetView>
  </sheetViews>
  <sheetFormatPr defaultRowHeight="12.75"/>
  <cols>
    <col min="2" max="2" width="22.7109375" customWidth="1"/>
    <col min="3" max="3" width="14" customWidth="1"/>
    <col min="5" max="8" width="11.5703125" bestFit="1" customWidth="1"/>
    <col min="9" max="9" width="9.140625" customWidth="1"/>
    <col min="10" max="13" width="12.7109375" customWidth="1"/>
  </cols>
  <sheetData>
    <row r="1" spans="1:13" ht="18.75">
      <c r="I1" s="104" t="s">
        <v>121</v>
      </c>
      <c r="J1" s="104"/>
      <c r="K1" s="104"/>
      <c r="L1" s="104"/>
      <c r="M1" s="104"/>
    </row>
    <row r="2" spans="1:13" ht="18.75" customHeight="1">
      <c r="I2" s="113" t="s">
        <v>129</v>
      </c>
      <c r="J2" s="113"/>
      <c r="K2" s="113"/>
      <c r="L2" s="113"/>
      <c r="M2" s="113"/>
    </row>
    <row r="3" spans="1:13" ht="18.75" customHeight="1">
      <c r="I3" s="113"/>
      <c r="J3" s="113"/>
      <c r="K3" s="113"/>
      <c r="L3" s="113"/>
      <c r="M3" s="113"/>
    </row>
    <row r="4" spans="1:13" ht="18.75" customHeight="1">
      <c r="I4" s="113" t="s">
        <v>187</v>
      </c>
      <c r="J4" s="113"/>
      <c r="K4" s="113"/>
      <c r="L4" s="113"/>
      <c r="M4" s="113"/>
    </row>
    <row r="5" spans="1:13" ht="62.25" customHeight="1">
      <c r="A5" s="218" t="s">
        <v>125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</row>
    <row r="6" spans="1:13" ht="13.5" customHeight="1"/>
    <row r="7" spans="1:13" ht="19.5" customHeight="1">
      <c r="A7" s="216" t="s">
        <v>18</v>
      </c>
      <c r="B7" s="114" t="s">
        <v>85</v>
      </c>
      <c r="C7" s="114" t="s">
        <v>34</v>
      </c>
      <c r="D7" s="114" t="s">
        <v>73</v>
      </c>
      <c r="E7" s="114"/>
      <c r="F7" s="114"/>
      <c r="G7" s="114"/>
      <c r="H7" s="114"/>
      <c r="I7" s="114"/>
      <c r="J7" s="114"/>
      <c r="K7" s="114"/>
      <c r="L7" s="114"/>
      <c r="M7" s="114"/>
    </row>
    <row r="8" spans="1:13" ht="19.5" customHeight="1">
      <c r="A8" s="216"/>
      <c r="B8" s="114"/>
      <c r="C8" s="114"/>
      <c r="D8" s="203" t="s">
        <v>36</v>
      </c>
      <c r="E8" s="203"/>
      <c r="F8" s="203"/>
      <c r="G8" s="203"/>
      <c r="H8" s="203"/>
      <c r="I8" s="203" t="s">
        <v>46</v>
      </c>
      <c r="J8" s="203"/>
      <c r="K8" s="203"/>
      <c r="L8" s="203"/>
      <c r="M8" s="203"/>
    </row>
    <row r="9" spans="1:13" ht="15">
      <c r="A9" s="216"/>
      <c r="B9" s="114"/>
      <c r="C9" s="114"/>
      <c r="D9" s="40" t="s">
        <v>40</v>
      </c>
      <c r="E9" s="40" t="s">
        <v>19</v>
      </c>
      <c r="F9" s="40" t="s">
        <v>20</v>
      </c>
      <c r="G9" s="40" t="s">
        <v>21</v>
      </c>
      <c r="H9" s="40" t="s">
        <v>22</v>
      </c>
      <c r="I9" s="40" t="s">
        <v>40</v>
      </c>
      <c r="J9" s="40" t="s">
        <v>19</v>
      </c>
      <c r="K9" s="40" t="s">
        <v>20</v>
      </c>
      <c r="L9" s="40" t="s">
        <v>21</v>
      </c>
      <c r="M9" s="40" t="s">
        <v>22</v>
      </c>
    </row>
    <row r="10" spans="1:13" ht="15">
      <c r="A10" s="81">
        <v>1</v>
      </c>
      <c r="B10" s="40">
        <v>2</v>
      </c>
      <c r="C10" s="40">
        <v>3</v>
      </c>
      <c r="D10" s="81">
        <v>4</v>
      </c>
      <c r="E10" s="40">
        <v>5</v>
      </c>
      <c r="F10" s="40">
        <v>6</v>
      </c>
      <c r="G10" s="81">
        <v>7</v>
      </c>
      <c r="H10" s="40">
        <v>8</v>
      </c>
      <c r="I10" s="40">
        <v>9</v>
      </c>
      <c r="J10" s="81">
        <v>10</v>
      </c>
      <c r="K10" s="40">
        <v>11</v>
      </c>
      <c r="L10" s="40">
        <v>12</v>
      </c>
      <c r="M10" s="81">
        <v>13</v>
      </c>
    </row>
    <row r="11" spans="1:13" ht="24.75" customHeight="1">
      <c r="A11" s="81" t="s">
        <v>181</v>
      </c>
      <c r="B11" s="217" t="s">
        <v>24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</row>
    <row r="12" spans="1:13" ht="30" customHeight="1">
      <c r="A12" s="9" t="s">
        <v>37</v>
      </c>
      <c r="B12" s="17" t="s">
        <v>26</v>
      </c>
      <c r="C12" s="40" t="s">
        <v>107</v>
      </c>
      <c r="D12" s="33" t="s">
        <v>32</v>
      </c>
      <c r="E12" s="33">
        <f>'Приложение 1'!L17</f>
        <v>1922650.0560000003</v>
      </c>
      <c r="F12" s="33">
        <f>'Приложение 1'!M17</f>
        <v>1931801.5228800001</v>
      </c>
      <c r="G12" s="33">
        <f>'Приложение 1'!N17</f>
        <v>2186057.7897600005</v>
      </c>
      <c r="H12" s="33">
        <f>'Приложение 1'!O17</f>
        <v>2333852.4684800003</v>
      </c>
      <c r="I12" s="33" t="s">
        <v>32</v>
      </c>
      <c r="J12" s="33">
        <f>E12*(1.063+0.054)</f>
        <v>2147600.1125520002</v>
      </c>
      <c r="K12" s="33">
        <f>F12*(1.063+0.054)</f>
        <v>2157822.3010569601</v>
      </c>
      <c r="L12" s="33">
        <f>G12*(1.063+0.054)</f>
        <v>2441826.5511619207</v>
      </c>
      <c r="M12" s="33">
        <f>H12*(1.063+0.054)</f>
        <v>2606913.2072921605</v>
      </c>
    </row>
    <row r="13" spans="1:13" ht="67.5" customHeight="1">
      <c r="A13" s="9" t="s">
        <v>41</v>
      </c>
      <c r="B13" s="17" t="s">
        <v>133</v>
      </c>
      <c r="C13" s="40" t="s">
        <v>108</v>
      </c>
      <c r="D13" s="33" t="s">
        <v>32</v>
      </c>
      <c r="E13" s="33">
        <f>'Приложение 1'!L18</f>
        <v>232.48512000000002</v>
      </c>
      <c r="F13" s="33">
        <f>'Приложение 1'!M18</f>
        <v>496.70928000000004</v>
      </c>
      <c r="G13" s="33">
        <f>'Приложение 1'!N18</f>
        <v>669.91248000000007</v>
      </c>
      <c r="H13" s="33">
        <f>'Приложение 1'!O18</f>
        <v>1463.0983200000001</v>
      </c>
      <c r="I13" s="33" t="s">
        <v>32</v>
      </c>
      <c r="J13" s="33">
        <f>E13*1.063</f>
        <v>247.13168256</v>
      </c>
      <c r="K13" s="33">
        <f>F13*1.063</f>
        <v>528.00196463999998</v>
      </c>
      <c r="L13" s="33">
        <f>G13*1.063</f>
        <v>712.11696624000001</v>
      </c>
      <c r="M13" s="33">
        <f>H13*1.063</f>
        <v>1555.2735141599999</v>
      </c>
    </row>
    <row r="14" spans="1:13" ht="23.25" customHeight="1">
      <c r="A14" s="9" t="s">
        <v>8</v>
      </c>
      <c r="B14" s="16" t="s">
        <v>23</v>
      </c>
      <c r="C14" s="40" t="s">
        <v>109</v>
      </c>
      <c r="D14" s="33" t="s">
        <v>32</v>
      </c>
      <c r="E14" s="88">
        <f>'Приложение 1'!L19</f>
        <v>3.1414004700000002</v>
      </c>
      <c r="F14" s="88">
        <f>'Приложение 1'!M19</f>
        <v>4.9642165</v>
      </c>
      <c r="G14" s="88">
        <f>'Приложение 1'!N19</f>
        <v>5.4238293200000003</v>
      </c>
      <c r="H14" s="88">
        <f>'Приложение 1'!O19</f>
        <v>6.7772573400000011</v>
      </c>
      <c r="I14" s="89" t="s">
        <v>32</v>
      </c>
      <c r="J14" s="88">
        <f>E14*(1.063+0.041)</f>
        <v>3.4681061188799998</v>
      </c>
      <c r="K14" s="88">
        <f>F14*(1.063+0.04)</f>
        <v>5.4755307994999995</v>
      </c>
      <c r="L14" s="88">
        <f>G14*(1.063+0.039)</f>
        <v>5.9770599106399995</v>
      </c>
      <c r="M14" s="88">
        <f>H14*(1.063+0.026)</f>
        <v>7.3804332432600006</v>
      </c>
    </row>
    <row r="16" spans="1:13" ht="62.25" customHeight="1">
      <c r="A16" s="218" t="s">
        <v>126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</row>
    <row r="18" spans="1:13" ht="19.5" customHeight="1">
      <c r="A18" s="216" t="s">
        <v>18</v>
      </c>
      <c r="B18" s="114" t="s">
        <v>85</v>
      </c>
      <c r="C18" s="114" t="s">
        <v>34</v>
      </c>
      <c r="D18" s="114" t="s">
        <v>73</v>
      </c>
      <c r="E18" s="114"/>
      <c r="F18" s="114"/>
      <c r="G18" s="114"/>
      <c r="H18" s="114"/>
      <c r="I18" s="114"/>
      <c r="J18" s="114"/>
      <c r="K18" s="114"/>
      <c r="L18" s="114"/>
      <c r="M18" s="114"/>
    </row>
    <row r="19" spans="1:13" ht="19.5" customHeight="1">
      <c r="A19" s="216"/>
      <c r="B19" s="114"/>
      <c r="C19" s="114"/>
      <c r="D19" s="203" t="s">
        <v>36</v>
      </c>
      <c r="E19" s="203"/>
      <c r="F19" s="203"/>
      <c r="G19" s="203"/>
      <c r="H19" s="203"/>
      <c r="I19" s="203" t="s">
        <v>46</v>
      </c>
      <c r="J19" s="203"/>
      <c r="K19" s="203"/>
      <c r="L19" s="203"/>
      <c r="M19" s="203"/>
    </row>
    <row r="20" spans="1:13" ht="15">
      <c r="A20" s="216"/>
      <c r="B20" s="114"/>
      <c r="C20" s="114"/>
      <c r="D20" s="40" t="s">
        <v>40</v>
      </c>
      <c r="E20" s="40" t="s">
        <v>19</v>
      </c>
      <c r="F20" s="40" t="s">
        <v>20</v>
      </c>
      <c r="G20" s="40" t="s">
        <v>21</v>
      </c>
      <c r="H20" s="40" t="s">
        <v>22</v>
      </c>
      <c r="I20" s="40" t="s">
        <v>40</v>
      </c>
      <c r="J20" s="40" t="s">
        <v>19</v>
      </c>
      <c r="K20" s="40" t="s">
        <v>20</v>
      </c>
      <c r="L20" s="40" t="s">
        <v>21</v>
      </c>
      <c r="M20" s="40" t="s">
        <v>22</v>
      </c>
    </row>
    <row r="21" spans="1:13" ht="15">
      <c r="A21" s="81">
        <v>1</v>
      </c>
      <c r="B21" s="40">
        <v>2</v>
      </c>
      <c r="C21" s="81">
        <v>3</v>
      </c>
      <c r="D21" s="40">
        <v>4</v>
      </c>
      <c r="E21" s="81">
        <v>5</v>
      </c>
      <c r="F21" s="40">
        <v>6</v>
      </c>
      <c r="G21" s="81">
        <v>7</v>
      </c>
      <c r="H21" s="40">
        <v>8</v>
      </c>
      <c r="I21" s="81">
        <v>9</v>
      </c>
      <c r="J21" s="40">
        <v>10</v>
      </c>
      <c r="K21" s="81">
        <v>11</v>
      </c>
      <c r="L21" s="40">
        <v>12</v>
      </c>
      <c r="M21" s="81">
        <v>13</v>
      </c>
    </row>
    <row r="22" spans="1:13" ht="24.75" customHeight="1">
      <c r="A22" s="81" t="s">
        <v>181</v>
      </c>
      <c r="B22" s="217" t="s">
        <v>24</v>
      </c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</row>
    <row r="23" spans="1:13" ht="30">
      <c r="A23" s="9" t="s">
        <v>37</v>
      </c>
      <c r="B23" s="17" t="s">
        <v>26</v>
      </c>
      <c r="C23" s="40" t="s">
        <v>107</v>
      </c>
      <c r="D23" s="33" t="s">
        <v>32</v>
      </c>
      <c r="E23" s="33">
        <f t="shared" ref="E23:H25" si="0">J12</f>
        <v>2147600.1125520002</v>
      </c>
      <c r="F23" s="33">
        <f t="shared" si="0"/>
        <v>2157822.3010569601</v>
      </c>
      <c r="G23" s="33">
        <f t="shared" si="0"/>
        <v>2441826.5511619207</v>
      </c>
      <c r="H23" s="33">
        <f t="shared" si="0"/>
        <v>2606913.2072921605</v>
      </c>
      <c r="I23" s="40" t="s">
        <v>32</v>
      </c>
      <c r="J23" s="33">
        <f>E23*(1.04+0.013)</f>
        <v>2261422.9185172562</v>
      </c>
      <c r="K23" s="33">
        <f>F23*(1.04+0.013)</f>
        <v>2272186.8830129788</v>
      </c>
      <c r="L23" s="33">
        <f>G23*(1.04+0.013)</f>
        <v>2571243.3583735023</v>
      </c>
      <c r="M23" s="33">
        <f>H23*(1.04+0.013)</f>
        <v>2745079.607278645</v>
      </c>
    </row>
    <row r="24" spans="1:13" ht="66.75" customHeight="1">
      <c r="A24" s="9" t="s">
        <v>41</v>
      </c>
      <c r="B24" s="17" t="s">
        <v>133</v>
      </c>
      <c r="C24" s="40" t="s">
        <v>108</v>
      </c>
      <c r="D24" s="33" t="s">
        <v>32</v>
      </c>
      <c r="E24" s="33">
        <f t="shared" si="0"/>
        <v>247.13168256</v>
      </c>
      <c r="F24" s="33">
        <f t="shared" si="0"/>
        <v>528.00196463999998</v>
      </c>
      <c r="G24" s="33">
        <f t="shared" si="0"/>
        <v>712.11696624000001</v>
      </c>
      <c r="H24" s="33">
        <f t="shared" si="0"/>
        <v>1555.2735141599999</v>
      </c>
      <c r="I24" s="40" t="s">
        <v>32</v>
      </c>
      <c r="J24" s="33">
        <f>E24*1.04</f>
        <v>257.0169498624</v>
      </c>
      <c r="K24" s="33">
        <f>F24*1.04</f>
        <v>549.12204322560001</v>
      </c>
      <c r="L24" s="33">
        <f>G24*1.04</f>
        <v>740.60164488960004</v>
      </c>
      <c r="M24" s="33">
        <f>H24*1.04</f>
        <v>1617.4844547263999</v>
      </c>
    </row>
    <row r="25" spans="1:13" ht="21" customHeight="1">
      <c r="A25" s="9" t="s">
        <v>8</v>
      </c>
      <c r="B25" s="16" t="s">
        <v>23</v>
      </c>
      <c r="C25" s="40" t="s">
        <v>109</v>
      </c>
      <c r="D25" s="33" t="s">
        <v>32</v>
      </c>
      <c r="E25" s="89">
        <f t="shared" si="0"/>
        <v>3.4681061188799998</v>
      </c>
      <c r="F25" s="89">
        <f t="shared" si="0"/>
        <v>5.4755307994999995</v>
      </c>
      <c r="G25" s="89">
        <f t="shared" si="0"/>
        <v>5.9770599106399995</v>
      </c>
      <c r="H25" s="89">
        <f t="shared" si="0"/>
        <v>7.3804332432600006</v>
      </c>
      <c r="I25" s="89" t="s">
        <v>32</v>
      </c>
      <c r="J25" s="88">
        <f>E25*(1.04+0.002)</f>
        <v>3.61376657587296</v>
      </c>
      <c r="K25" s="88">
        <f>F25*1.04</f>
        <v>5.6945520314799998</v>
      </c>
      <c r="L25" s="88">
        <f>G25*(1.04-0.001)</f>
        <v>6.2101652471549604</v>
      </c>
      <c r="M25" s="88">
        <f>H25*(1.04-0.007)</f>
        <v>7.6239875402875814</v>
      </c>
    </row>
    <row r="28" spans="1:13" ht="62.25" customHeight="1">
      <c r="A28" s="218" t="s">
        <v>127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</row>
    <row r="30" spans="1:13" ht="19.5" customHeight="1">
      <c r="A30" s="216" t="s">
        <v>18</v>
      </c>
      <c r="B30" s="114" t="s">
        <v>85</v>
      </c>
      <c r="C30" s="114" t="s">
        <v>34</v>
      </c>
      <c r="D30" s="114" t="s">
        <v>73</v>
      </c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13" ht="19.5" customHeight="1">
      <c r="A31" s="216"/>
      <c r="B31" s="114"/>
      <c r="C31" s="114"/>
      <c r="D31" s="203" t="s">
        <v>36</v>
      </c>
      <c r="E31" s="203"/>
      <c r="F31" s="203"/>
      <c r="G31" s="203"/>
      <c r="H31" s="203"/>
      <c r="I31" s="203" t="s">
        <v>46</v>
      </c>
      <c r="J31" s="203"/>
      <c r="K31" s="203"/>
      <c r="L31" s="203"/>
      <c r="M31" s="203"/>
    </row>
    <row r="32" spans="1:13" ht="15">
      <c r="A32" s="216"/>
      <c r="B32" s="114"/>
      <c r="C32" s="114"/>
      <c r="D32" s="40" t="s">
        <v>40</v>
      </c>
      <c r="E32" s="40" t="s">
        <v>19</v>
      </c>
      <c r="F32" s="40" t="s">
        <v>20</v>
      </c>
      <c r="G32" s="40" t="s">
        <v>21</v>
      </c>
      <c r="H32" s="40" t="s">
        <v>22</v>
      </c>
      <c r="I32" s="40" t="s">
        <v>40</v>
      </c>
      <c r="J32" s="40" t="s">
        <v>19</v>
      </c>
      <c r="K32" s="40" t="s">
        <v>20</v>
      </c>
      <c r="L32" s="40" t="s">
        <v>21</v>
      </c>
      <c r="M32" s="40" t="s">
        <v>22</v>
      </c>
    </row>
    <row r="33" spans="1:13" ht="15">
      <c r="A33" s="81">
        <v>1</v>
      </c>
      <c r="B33" s="40">
        <v>2</v>
      </c>
      <c r="C33" s="81">
        <v>3</v>
      </c>
      <c r="D33" s="40">
        <v>4</v>
      </c>
      <c r="E33" s="81">
        <v>5</v>
      </c>
      <c r="F33" s="40">
        <v>6</v>
      </c>
      <c r="G33" s="81">
        <v>7</v>
      </c>
      <c r="H33" s="40">
        <v>8</v>
      </c>
      <c r="I33" s="81">
        <v>9</v>
      </c>
      <c r="J33" s="40">
        <v>10</v>
      </c>
      <c r="K33" s="81">
        <v>11</v>
      </c>
      <c r="L33" s="40">
        <v>12</v>
      </c>
      <c r="M33" s="81">
        <v>13</v>
      </c>
    </row>
    <row r="34" spans="1:13" ht="24.75" customHeight="1">
      <c r="A34" s="81" t="s">
        <v>181</v>
      </c>
      <c r="B34" s="217" t="s">
        <v>24</v>
      </c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</row>
    <row r="35" spans="1:13" ht="35.25" customHeight="1">
      <c r="A35" s="9" t="s">
        <v>37</v>
      </c>
      <c r="B35" s="17" t="s">
        <v>26</v>
      </c>
      <c r="C35" s="40" t="s">
        <v>107</v>
      </c>
      <c r="D35" s="40" t="s">
        <v>32</v>
      </c>
      <c r="E35" s="33">
        <f t="shared" ref="E35:H37" si="1">J23</f>
        <v>2261422.9185172562</v>
      </c>
      <c r="F35" s="33">
        <f t="shared" si="1"/>
        <v>2272186.8830129788</v>
      </c>
      <c r="G35" s="33">
        <f t="shared" si="1"/>
        <v>2571243.3583735023</v>
      </c>
      <c r="H35" s="33">
        <f t="shared" si="1"/>
        <v>2745079.607278645</v>
      </c>
      <c r="I35" s="33" t="s">
        <v>32</v>
      </c>
      <c r="J35" s="33">
        <f>E35*(1.04+0.003)</f>
        <v>2358664.1040134979</v>
      </c>
      <c r="K35" s="33">
        <f>F35*(1.04+0.003)</f>
        <v>2369890.9189825365</v>
      </c>
      <c r="L35" s="33">
        <f>G35*(1.04+0.003)</f>
        <v>2681806.8227835628</v>
      </c>
      <c r="M35" s="33">
        <f>H35*(1.04+0.003)</f>
        <v>2863118.0303916265</v>
      </c>
    </row>
    <row r="36" spans="1:13" ht="62.25" customHeight="1">
      <c r="A36" s="9" t="s">
        <v>41</v>
      </c>
      <c r="B36" s="17" t="s">
        <v>133</v>
      </c>
      <c r="C36" s="40" t="s">
        <v>108</v>
      </c>
      <c r="D36" s="40" t="s">
        <v>32</v>
      </c>
      <c r="E36" s="33">
        <f t="shared" si="1"/>
        <v>257.0169498624</v>
      </c>
      <c r="F36" s="33">
        <f t="shared" si="1"/>
        <v>549.12204322560001</v>
      </c>
      <c r="G36" s="33">
        <f t="shared" si="1"/>
        <v>740.60164488960004</v>
      </c>
      <c r="H36" s="33">
        <f t="shared" si="1"/>
        <v>1617.4844547263999</v>
      </c>
      <c r="I36" s="33" t="s">
        <v>32</v>
      </c>
      <c r="J36" s="33">
        <f>E36*(1.04+0.005)</f>
        <v>268.58271260620796</v>
      </c>
      <c r="K36" s="33">
        <f>F36*(1.04+0.005)</f>
        <v>573.83253517075195</v>
      </c>
      <c r="L36" s="33">
        <f>G36*(1.04+0.005)</f>
        <v>773.92871890963204</v>
      </c>
      <c r="M36" s="33">
        <f>H36*(1.04+0.005)</f>
        <v>1690.2712551890877</v>
      </c>
    </row>
    <row r="37" spans="1:13" ht="20.25" customHeight="1">
      <c r="A37" s="9" t="s">
        <v>8</v>
      </c>
      <c r="B37" s="16" t="s">
        <v>23</v>
      </c>
      <c r="C37" s="40" t="s">
        <v>109</v>
      </c>
      <c r="D37" s="40" t="s">
        <v>32</v>
      </c>
      <c r="E37" s="89">
        <f t="shared" si="1"/>
        <v>3.61376657587296</v>
      </c>
      <c r="F37" s="89">
        <f t="shared" si="1"/>
        <v>5.6945520314799998</v>
      </c>
      <c r="G37" s="89">
        <f t="shared" si="1"/>
        <v>6.2101652471549604</v>
      </c>
      <c r="H37" s="89">
        <f t="shared" si="1"/>
        <v>7.6239875402875814</v>
      </c>
      <c r="I37" s="89" t="s">
        <v>32</v>
      </c>
      <c r="J37" s="89">
        <f>E37*(1.04+0.012)</f>
        <v>3.801682437818354</v>
      </c>
      <c r="K37" s="89">
        <f>F37*(1.04-0.019)</f>
        <v>5.8141376241410807</v>
      </c>
      <c r="L37" s="89">
        <f>G37*(1.04-0.02)</f>
        <v>6.3343685520980602</v>
      </c>
      <c r="M37" s="89">
        <f>H37*(1.04-0.025)</f>
        <v>7.7383473533918963</v>
      </c>
    </row>
    <row r="40" spans="1:13" ht="62.25" customHeight="1">
      <c r="A40" s="218" t="s">
        <v>180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</row>
    <row r="42" spans="1:13" ht="19.5" customHeight="1">
      <c r="A42" s="216" t="s">
        <v>18</v>
      </c>
      <c r="B42" s="114" t="s">
        <v>85</v>
      </c>
      <c r="C42" s="114" t="s">
        <v>34</v>
      </c>
      <c r="D42" s="114" t="s">
        <v>73</v>
      </c>
      <c r="E42" s="114"/>
      <c r="F42" s="114"/>
      <c r="G42" s="114"/>
      <c r="H42" s="114"/>
      <c r="I42" s="114"/>
      <c r="J42" s="114"/>
      <c r="K42" s="114"/>
      <c r="L42" s="114"/>
      <c r="M42" s="114"/>
    </row>
    <row r="43" spans="1:13" ht="19.5" customHeight="1">
      <c r="A43" s="216"/>
      <c r="B43" s="114"/>
      <c r="C43" s="114"/>
      <c r="D43" s="203" t="s">
        <v>36</v>
      </c>
      <c r="E43" s="203"/>
      <c r="F43" s="203"/>
      <c r="G43" s="203"/>
      <c r="H43" s="203"/>
      <c r="I43" s="203" t="s">
        <v>46</v>
      </c>
      <c r="J43" s="203"/>
      <c r="K43" s="203"/>
      <c r="L43" s="203"/>
      <c r="M43" s="203"/>
    </row>
    <row r="44" spans="1:13" ht="15">
      <c r="A44" s="216"/>
      <c r="B44" s="114"/>
      <c r="C44" s="114"/>
      <c r="D44" s="40" t="s">
        <v>40</v>
      </c>
      <c r="E44" s="40" t="s">
        <v>19</v>
      </c>
      <c r="F44" s="40" t="s">
        <v>20</v>
      </c>
      <c r="G44" s="40" t="s">
        <v>21</v>
      </c>
      <c r="H44" s="40" t="s">
        <v>22</v>
      </c>
      <c r="I44" s="40" t="s">
        <v>40</v>
      </c>
      <c r="J44" s="40" t="s">
        <v>19</v>
      </c>
      <c r="K44" s="40" t="s">
        <v>20</v>
      </c>
      <c r="L44" s="40" t="s">
        <v>21</v>
      </c>
      <c r="M44" s="40" t="s">
        <v>22</v>
      </c>
    </row>
    <row r="45" spans="1:13" ht="15">
      <c r="A45" s="81">
        <v>1</v>
      </c>
      <c r="B45" s="40">
        <v>2</v>
      </c>
      <c r="C45" s="81">
        <v>3</v>
      </c>
      <c r="D45" s="40">
        <v>4</v>
      </c>
      <c r="E45" s="81">
        <v>5</v>
      </c>
      <c r="F45" s="40">
        <v>6</v>
      </c>
      <c r="G45" s="81">
        <v>7</v>
      </c>
      <c r="H45" s="40">
        <v>8</v>
      </c>
      <c r="I45" s="81">
        <v>9</v>
      </c>
      <c r="J45" s="40">
        <v>10</v>
      </c>
      <c r="K45" s="81">
        <v>11</v>
      </c>
      <c r="L45" s="40">
        <v>12</v>
      </c>
      <c r="M45" s="81">
        <v>13</v>
      </c>
    </row>
    <row r="46" spans="1:13" ht="24.75" customHeight="1">
      <c r="A46" s="81" t="s">
        <v>181</v>
      </c>
      <c r="B46" s="217" t="s">
        <v>24</v>
      </c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</row>
    <row r="47" spans="1:13" ht="36" customHeight="1">
      <c r="A47" s="9" t="s">
        <v>37</v>
      </c>
      <c r="B47" s="17" t="s">
        <v>26</v>
      </c>
      <c r="C47" s="40" t="s">
        <v>107</v>
      </c>
      <c r="D47" s="40" t="s">
        <v>32</v>
      </c>
      <c r="E47" s="33">
        <f>J35</f>
        <v>2358664.1040134979</v>
      </c>
      <c r="F47" s="33">
        <f t="shared" ref="F47:H49" si="2">K35</f>
        <v>2369890.9189825365</v>
      </c>
      <c r="G47" s="33">
        <f t="shared" si="2"/>
        <v>2681806.8227835628</v>
      </c>
      <c r="H47" s="33">
        <f t="shared" si="2"/>
        <v>2863118.0303916265</v>
      </c>
      <c r="I47" s="40" t="s">
        <v>32</v>
      </c>
      <c r="J47" s="33">
        <f>E47*(1.04+0.001)</f>
        <v>2455369.3322780514</v>
      </c>
      <c r="K47" s="33">
        <f>F47*(1.04+0.001)</f>
        <v>2467056.4466608204</v>
      </c>
      <c r="L47" s="33">
        <f>G47*(1.04+0.001)</f>
        <v>2791760.9025176889</v>
      </c>
      <c r="M47" s="33">
        <f>H47*(1.04+0.001)</f>
        <v>2980505.869637683</v>
      </c>
    </row>
    <row r="48" spans="1:13" ht="64.5" customHeight="1">
      <c r="A48" s="9" t="s">
        <v>41</v>
      </c>
      <c r="B48" s="17" t="s">
        <v>133</v>
      </c>
      <c r="C48" s="40" t="s">
        <v>108</v>
      </c>
      <c r="D48" s="40" t="s">
        <v>32</v>
      </c>
      <c r="E48" s="33">
        <f t="shared" ref="E48:E49" si="3">J36</f>
        <v>268.58271260620796</v>
      </c>
      <c r="F48" s="33">
        <f t="shared" si="2"/>
        <v>573.83253517075195</v>
      </c>
      <c r="G48" s="33">
        <f t="shared" si="2"/>
        <v>773.92871890963204</v>
      </c>
      <c r="H48" s="33">
        <f t="shared" si="2"/>
        <v>1690.2712551890877</v>
      </c>
      <c r="I48" s="40" t="s">
        <v>32</v>
      </c>
      <c r="J48" s="33">
        <f>E48*(1.04+0.182)</f>
        <v>328.20807480478612</v>
      </c>
      <c r="K48" s="33">
        <f>F48*(1.04+0.182)</f>
        <v>701.2233579786589</v>
      </c>
      <c r="L48" s="33">
        <f>G48*(1.04+0.182)</f>
        <v>945.74089450757037</v>
      </c>
      <c r="M48" s="33">
        <f>H48*(1.04+0.182)</f>
        <v>2065.5114738410653</v>
      </c>
    </row>
    <row r="49" spans="1:13" ht="26.25" customHeight="1">
      <c r="A49" s="9" t="s">
        <v>8</v>
      </c>
      <c r="B49" s="16" t="s">
        <v>23</v>
      </c>
      <c r="C49" s="40" t="s">
        <v>109</v>
      </c>
      <c r="D49" s="40" t="s">
        <v>32</v>
      </c>
      <c r="E49" s="89">
        <f t="shared" si="3"/>
        <v>3.801682437818354</v>
      </c>
      <c r="F49" s="89">
        <f t="shared" si="2"/>
        <v>5.8141376241410807</v>
      </c>
      <c r="G49" s="89">
        <f t="shared" si="2"/>
        <v>6.3343685520980602</v>
      </c>
      <c r="H49" s="89">
        <f t="shared" si="2"/>
        <v>7.7383473533918963</v>
      </c>
      <c r="I49" s="89" t="s">
        <v>32</v>
      </c>
      <c r="J49" s="89">
        <f>E49*(1.04-0.004)</f>
        <v>3.938543005579815</v>
      </c>
      <c r="K49" s="89">
        <f>F49*1.04</f>
        <v>6.0467031291067244</v>
      </c>
      <c r="L49" s="89">
        <f>G49*(1.04+0.003)</f>
        <v>6.6067463998382765</v>
      </c>
      <c r="M49" s="89">
        <f>H49*(1.04+0.02)</f>
        <v>8.2026481945954099</v>
      </c>
    </row>
  </sheetData>
  <mergeCells count="35">
    <mergeCell ref="B11:M11"/>
    <mergeCell ref="A16:M16"/>
    <mergeCell ref="I1:M1"/>
    <mergeCell ref="I2:M3"/>
    <mergeCell ref="I4:M4"/>
    <mergeCell ref="A5:M5"/>
    <mergeCell ref="A7:A9"/>
    <mergeCell ref="B7:B9"/>
    <mergeCell ref="C7:C9"/>
    <mergeCell ref="D7:M7"/>
    <mergeCell ref="D8:H8"/>
    <mergeCell ref="I8:M8"/>
    <mergeCell ref="D43:H43"/>
    <mergeCell ref="I43:M43"/>
    <mergeCell ref="B46:M46"/>
    <mergeCell ref="B34:M34"/>
    <mergeCell ref="A40:M40"/>
    <mergeCell ref="A42:A44"/>
    <mergeCell ref="B42:B44"/>
    <mergeCell ref="C42:C44"/>
    <mergeCell ref="D42:M42"/>
    <mergeCell ref="A18:A20"/>
    <mergeCell ref="B18:B20"/>
    <mergeCell ref="D31:H31"/>
    <mergeCell ref="I31:M31"/>
    <mergeCell ref="B22:M22"/>
    <mergeCell ref="A28:M28"/>
    <mergeCell ref="A30:A32"/>
    <mergeCell ref="B30:B32"/>
    <mergeCell ref="C30:C32"/>
    <mergeCell ref="D30:M30"/>
    <mergeCell ref="C18:C20"/>
    <mergeCell ref="D18:M18"/>
    <mergeCell ref="D19:H19"/>
    <mergeCell ref="I19:M19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3" manualBreakCount="3">
    <brk id="15" max="16383" man="1"/>
    <brk id="27" max="16383" man="1"/>
    <brk id="3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46"/>
  <sheetViews>
    <sheetView zoomScale="75" zoomScaleNormal="75" zoomScaleSheetLayoutView="70" workbookViewId="0">
      <pane xSplit="4" ySplit="18" topLeftCell="E25" activePane="bottomRight" state="frozen"/>
      <selection pane="topRight" activeCell="E1" sqref="E1"/>
      <selection pane="bottomLeft" activeCell="A19" sqref="A19"/>
      <selection pane="bottomRight" activeCell="L36" sqref="L36"/>
    </sheetView>
  </sheetViews>
  <sheetFormatPr defaultRowHeight="15"/>
  <cols>
    <col min="2" max="2" width="9.140625" style="31" customWidth="1"/>
    <col min="3" max="3" width="36" style="31" customWidth="1"/>
    <col min="4" max="4" width="17.5703125" style="31" customWidth="1"/>
    <col min="5" max="5" width="17.85546875" style="31" customWidth="1"/>
    <col min="6" max="6" width="17.42578125" style="31" customWidth="1"/>
    <col min="7" max="7" width="24.28515625" style="31" customWidth="1"/>
    <col min="8" max="8" width="21" style="31" customWidth="1"/>
    <col min="9" max="16" width="15" customWidth="1"/>
    <col min="17" max="17" width="15.140625" customWidth="1"/>
  </cols>
  <sheetData>
    <row r="1" spans="2:18">
      <c r="B1" s="2"/>
      <c r="C1" s="2"/>
      <c r="D1" s="2"/>
      <c r="E1" s="2"/>
      <c r="F1" s="2"/>
      <c r="G1" s="2"/>
      <c r="H1" s="2"/>
    </row>
    <row r="2" spans="2:18" ht="18.75" customHeight="1">
      <c r="B2" s="2"/>
      <c r="C2" s="2"/>
      <c r="D2" s="2"/>
      <c r="E2" s="2"/>
      <c r="F2" s="2"/>
      <c r="G2" s="2"/>
      <c r="H2" s="2"/>
      <c r="P2" s="249" t="s">
        <v>122</v>
      </c>
      <c r="Q2" s="249"/>
      <c r="R2" s="4"/>
    </row>
    <row r="3" spans="2:18" ht="18.75" customHeight="1">
      <c r="B3" s="2"/>
      <c r="C3" s="2"/>
      <c r="D3" s="2"/>
      <c r="E3" s="2"/>
      <c r="F3" s="2"/>
      <c r="G3" s="2"/>
      <c r="H3" s="2"/>
      <c r="I3" s="249" t="s">
        <v>130</v>
      </c>
      <c r="J3" s="249"/>
      <c r="K3" s="249"/>
      <c r="L3" s="249"/>
      <c r="M3" s="249"/>
      <c r="N3" s="249"/>
      <c r="O3" s="249"/>
      <c r="P3" s="250"/>
      <c r="Q3" s="250"/>
      <c r="R3" s="4"/>
    </row>
    <row r="4" spans="2:18" ht="18.75" customHeight="1">
      <c r="B4" s="2"/>
      <c r="C4" s="2"/>
      <c r="D4" s="28"/>
      <c r="E4" s="28"/>
      <c r="F4" s="2"/>
      <c r="G4" s="2"/>
      <c r="H4" s="2"/>
      <c r="I4" s="4" t="s">
        <v>60</v>
      </c>
      <c r="J4" s="4"/>
      <c r="K4" s="4"/>
      <c r="L4" s="4"/>
      <c r="M4" s="4"/>
      <c r="N4" s="4"/>
      <c r="O4" s="4"/>
      <c r="P4" s="249" t="s">
        <v>104</v>
      </c>
      <c r="Q4" s="249"/>
      <c r="R4" s="4"/>
    </row>
    <row r="5" spans="2:18" ht="18.75" customHeight="1">
      <c r="B5" s="2"/>
      <c r="C5" s="2"/>
      <c r="D5" s="2"/>
      <c r="E5" s="2"/>
      <c r="F5" s="2"/>
      <c r="G5" s="2"/>
      <c r="H5" s="2"/>
      <c r="I5" s="4"/>
      <c r="J5" s="4"/>
      <c r="K5" s="4"/>
      <c r="L5" s="4"/>
      <c r="M5" s="4"/>
      <c r="N5" s="4"/>
      <c r="O5" s="4"/>
      <c r="P5" s="249" t="s">
        <v>29</v>
      </c>
      <c r="Q5" s="249"/>
    </row>
    <row r="6" spans="2:18" ht="18.75" customHeight="1">
      <c r="B6" s="32"/>
      <c r="C6" s="32"/>
      <c r="D6" s="32"/>
      <c r="E6" s="32"/>
      <c r="F6" s="32"/>
      <c r="I6" s="249" t="s">
        <v>186</v>
      </c>
      <c r="J6" s="249"/>
      <c r="K6" s="249"/>
      <c r="L6" s="249"/>
      <c r="M6" s="249"/>
      <c r="N6" s="249"/>
      <c r="O6" s="249"/>
      <c r="P6" s="249"/>
      <c r="Q6" s="249"/>
    </row>
    <row r="7" spans="2:18" ht="11.45" customHeight="1">
      <c r="B7" s="32"/>
      <c r="C7" s="32"/>
      <c r="D7" s="32"/>
      <c r="E7" s="32"/>
      <c r="F7" s="32"/>
      <c r="G7" s="32"/>
      <c r="H7" s="32"/>
    </row>
    <row r="8" spans="2:18" ht="0.6" customHeight="1">
      <c r="B8" s="32"/>
      <c r="C8" s="32"/>
      <c r="D8" s="32"/>
      <c r="E8" s="32"/>
      <c r="F8" s="32"/>
      <c r="G8" s="32"/>
      <c r="H8" s="32"/>
    </row>
    <row r="9" spans="2:18" ht="12.75" customHeight="1">
      <c r="B9" s="218" t="s">
        <v>191</v>
      </c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</row>
    <row r="10" spans="2:18" ht="12.75" customHeight="1"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</row>
    <row r="11" spans="2:18" ht="12.75" customHeight="1"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</row>
    <row r="12" spans="2:18" ht="12.75" customHeight="1"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</row>
    <row r="13" spans="2:18" ht="3.6" customHeight="1"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</row>
    <row r="14" spans="2:18" ht="15.75" thickBot="1">
      <c r="B14" s="2"/>
      <c r="C14" s="2"/>
      <c r="D14" s="2"/>
      <c r="E14" s="2"/>
      <c r="F14" s="2"/>
      <c r="G14" s="2"/>
      <c r="H14" s="2"/>
    </row>
    <row r="15" spans="2:18" ht="81.75" customHeight="1">
      <c r="B15" s="240" t="s">
        <v>2</v>
      </c>
      <c r="C15" s="237" t="s">
        <v>12</v>
      </c>
      <c r="D15" s="237" t="s">
        <v>14</v>
      </c>
      <c r="E15" s="237" t="s">
        <v>15</v>
      </c>
      <c r="F15" s="237" t="s">
        <v>16</v>
      </c>
      <c r="G15" s="237" t="s">
        <v>17</v>
      </c>
      <c r="H15" s="237" t="s">
        <v>77</v>
      </c>
      <c r="I15" s="219" t="s">
        <v>81</v>
      </c>
      <c r="J15" s="220"/>
      <c r="K15" s="220"/>
      <c r="L15" s="221"/>
      <c r="M15" s="219" t="s">
        <v>82</v>
      </c>
      <c r="N15" s="220"/>
      <c r="O15" s="220"/>
      <c r="P15" s="221"/>
      <c r="Q15" s="245" t="s">
        <v>80</v>
      </c>
    </row>
    <row r="16" spans="2:18" ht="23.25" customHeight="1">
      <c r="B16" s="241"/>
      <c r="C16" s="239"/>
      <c r="D16" s="239"/>
      <c r="E16" s="238"/>
      <c r="F16" s="238"/>
      <c r="G16" s="238"/>
      <c r="H16" s="238"/>
      <c r="I16" s="40" t="s">
        <v>19</v>
      </c>
      <c r="J16" s="40" t="s">
        <v>20</v>
      </c>
      <c r="K16" s="40" t="s">
        <v>21</v>
      </c>
      <c r="L16" s="40" t="s">
        <v>22</v>
      </c>
      <c r="M16" s="40" t="s">
        <v>19</v>
      </c>
      <c r="N16" s="40" t="s">
        <v>20</v>
      </c>
      <c r="O16" s="40" t="s">
        <v>21</v>
      </c>
      <c r="P16" s="40" t="s">
        <v>22</v>
      </c>
      <c r="Q16" s="246"/>
    </row>
    <row r="17" spans="2:33" ht="22.5" customHeight="1">
      <c r="B17" s="242"/>
      <c r="C17" s="238"/>
      <c r="D17" s="238"/>
      <c r="E17" s="40" t="s">
        <v>13</v>
      </c>
      <c r="F17" s="40" t="s">
        <v>1</v>
      </c>
      <c r="G17" s="40" t="s">
        <v>1</v>
      </c>
      <c r="H17" s="40" t="s">
        <v>1</v>
      </c>
      <c r="I17" s="40" t="s">
        <v>78</v>
      </c>
      <c r="J17" s="40" t="s">
        <v>78</v>
      </c>
      <c r="K17" s="40" t="s">
        <v>78</v>
      </c>
      <c r="L17" s="40" t="s">
        <v>78</v>
      </c>
      <c r="M17" s="40" t="s">
        <v>79</v>
      </c>
      <c r="N17" s="40" t="s">
        <v>79</v>
      </c>
      <c r="O17" s="40" t="s">
        <v>79</v>
      </c>
      <c r="P17" s="40" t="s">
        <v>79</v>
      </c>
      <c r="Q17" s="247"/>
    </row>
    <row r="18" spans="2:33" ht="21.75" customHeight="1" thickBot="1">
      <c r="B18" s="57">
        <v>1</v>
      </c>
      <c r="C18" s="49">
        <v>2</v>
      </c>
      <c r="D18" s="49">
        <v>3</v>
      </c>
      <c r="E18" s="49">
        <v>4</v>
      </c>
      <c r="F18" s="49">
        <v>5</v>
      </c>
      <c r="G18" s="49">
        <v>6</v>
      </c>
      <c r="H18" s="49">
        <v>7</v>
      </c>
      <c r="I18" s="49">
        <v>8</v>
      </c>
      <c r="J18" s="49">
        <v>9</v>
      </c>
      <c r="K18" s="49">
        <v>10</v>
      </c>
      <c r="L18" s="49">
        <v>11</v>
      </c>
      <c r="M18" s="49">
        <v>12</v>
      </c>
      <c r="N18" s="49">
        <v>13</v>
      </c>
      <c r="O18" s="49">
        <v>14</v>
      </c>
      <c r="P18" s="49">
        <v>15</v>
      </c>
      <c r="Q18" s="58">
        <v>16</v>
      </c>
    </row>
    <row r="19" spans="2:33" ht="15.75" customHeight="1">
      <c r="B19" s="231" t="s">
        <v>7</v>
      </c>
      <c r="C19" s="234" t="s">
        <v>70</v>
      </c>
      <c r="D19" s="42">
        <v>2025</v>
      </c>
      <c r="E19" s="43">
        <f>305663.152133125/1000</f>
        <v>305.66315213312498</v>
      </c>
      <c r="F19" s="42">
        <v>2</v>
      </c>
      <c r="G19" s="44">
        <v>75</v>
      </c>
      <c r="H19" s="42">
        <v>6.68</v>
      </c>
      <c r="I19" s="45">
        <v>2.2960199999999999</v>
      </c>
      <c r="J19" s="45">
        <v>2.2960199999999999</v>
      </c>
      <c r="K19" s="45">
        <v>8.8450000000000001E-2</v>
      </c>
      <c r="L19" s="45">
        <v>1.3833299999999999</v>
      </c>
      <c r="M19" s="45">
        <v>0.55591999999999997</v>
      </c>
      <c r="N19" s="45">
        <v>0.55591999999999997</v>
      </c>
      <c r="O19" s="45">
        <v>5.339E-2</v>
      </c>
      <c r="P19" s="45">
        <v>0.76180000000000003</v>
      </c>
      <c r="Q19" s="46">
        <v>1</v>
      </c>
      <c r="AA19" s="24"/>
      <c r="AC19" s="25"/>
      <c r="AE19" s="26"/>
      <c r="AF19" s="27"/>
      <c r="AG19" s="27"/>
    </row>
    <row r="20" spans="2:33" ht="15.75" customHeight="1">
      <c r="B20" s="232"/>
      <c r="C20" s="235"/>
      <c r="D20" s="40">
        <v>2026</v>
      </c>
      <c r="E20" s="33" t="s">
        <v>83</v>
      </c>
      <c r="F20" s="40">
        <v>2</v>
      </c>
      <c r="G20" s="35">
        <v>75</v>
      </c>
      <c r="H20" s="40" t="s">
        <v>83</v>
      </c>
      <c r="I20" s="34">
        <v>2.2615799999999999</v>
      </c>
      <c r="J20" s="34">
        <v>2.2615799999999999</v>
      </c>
      <c r="K20" s="34">
        <v>8.7129999999999999E-2</v>
      </c>
      <c r="L20" s="34">
        <v>1.3625799999999999</v>
      </c>
      <c r="M20" s="34">
        <v>0.54759000000000002</v>
      </c>
      <c r="N20" s="34">
        <v>0.54759000000000002</v>
      </c>
      <c r="O20" s="34">
        <v>5.2589999999999998E-2</v>
      </c>
      <c r="P20" s="34">
        <v>0.71528000000000003</v>
      </c>
      <c r="Q20" s="47">
        <v>1</v>
      </c>
      <c r="AA20" s="24"/>
      <c r="AC20" s="25"/>
      <c r="AE20" s="26"/>
      <c r="AF20" s="27"/>
      <c r="AG20" s="27"/>
    </row>
    <row r="21" spans="2:33" ht="15.75" customHeight="1">
      <c r="B21" s="232"/>
      <c r="C21" s="235"/>
      <c r="D21" s="40">
        <v>2027</v>
      </c>
      <c r="E21" s="33" t="s">
        <v>83</v>
      </c>
      <c r="F21" s="40">
        <v>2</v>
      </c>
      <c r="G21" s="35">
        <v>75</v>
      </c>
      <c r="H21" s="40" t="s">
        <v>83</v>
      </c>
      <c r="I21" s="34">
        <v>2.2276500000000001</v>
      </c>
      <c r="J21" s="34">
        <v>2.2276500000000001</v>
      </c>
      <c r="K21" s="34">
        <v>8.5819999999999994E-2</v>
      </c>
      <c r="L21" s="34">
        <v>1.34215</v>
      </c>
      <c r="M21" s="34">
        <v>0.53937000000000002</v>
      </c>
      <c r="N21" s="34">
        <v>0.53937000000000002</v>
      </c>
      <c r="O21" s="34">
        <v>5.1799999999999999E-2</v>
      </c>
      <c r="P21" s="34">
        <v>0.67159000000000002</v>
      </c>
      <c r="Q21" s="48">
        <v>1</v>
      </c>
      <c r="AA21" s="24"/>
      <c r="AC21" s="25"/>
      <c r="AE21" s="26"/>
      <c r="AF21" s="27"/>
      <c r="AG21" s="27"/>
    </row>
    <row r="22" spans="2:33">
      <c r="B22" s="232"/>
      <c r="C22" s="235"/>
      <c r="D22" s="40">
        <v>2028</v>
      </c>
      <c r="E22" s="33" t="s">
        <v>83</v>
      </c>
      <c r="F22" s="40">
        <v>2</v>
      </c>
      <c r="G22" s="35">
        <v>75</v>
      </c>
      <c r="H22" s="40" t="s">
        <v>83</v>
      </c>
      <c r="I22" s="34">
        <v>2.1942400000000002</v>
      </c>
      <c r="J22" s="34">
        <v>2.1942400000000002</v>
      </c>
      <c r="K22" s="34">
        <v>8.4529999999999994E-2</v>
      </c>
      <c r="L22" s="34">
        <v>1.3220099999999999</v>
      </c>
      <c r="M22" s="34">
        <v>0.53127999999999997</v>
      </c>
      <c r="N22" s="34">
        <v>0.53127999999999997</v>
      </c>
      <c r="O22" s="34">
        <v>5.1020000000000003E-2</v>
      </c>
      <c r="P22" s="34">
        <v>0.63058000000000003</v>
      </c>
      <c r="Q22" s="47">
        <v>1</v>
      </c>
      <c r="AA22" s="24"/>
      <c r="AC22" s="25"/>
      <c r="AE22" s="26"/>
      <c r="AF22" s="27"/>
      <c r="AG22" s="27"/>
    </row>
    <row r="23" spans="2:33" ht="15.75" thickBot="1">
      <c r="B23" s="233"/>
      <c r="C23" s="236"/>
      <c r="D23" s="49">
        <v>2029</v>
      </c>
      <c r="E23" s="50" t="s">
        <v>83</v>
      </c>
      <c r="F23" s="49">
        <v>2</v>
      </c>
      <c r="G23" s="51">
        <v>75</v>
      </c>
      <c r="H23" s="49" t="s">
        <v>83</v>
      </c>
      <c r="I23" s="52">
        <v>2.1613199999999999</v>
      </c>
      <c r="J23" s="52">
        <v>2.1613199999999999</v>
      </c>
      <c r="K23" s="52">
        <v>8.3260000000000001E-2</v>
      </c>
      <c r="L23" s="52">
        <v>1.3021799999999999</v>
      </c>
      <c r="M23" s="52">
        <v>0.52331000000000005</v>
      </c>
      <c r="N23" s="52">
        <v>0.52331000000000005</v>
      </c>
      <c r="O23" s="52">
        <v>5.0259999999999999E-2</v>
      </c>
      <c r="P23" s="52">
        <v>0.59206999999999999</v>
      </c>
      <c r="Q23" s="53">
        <v>1</v>
      </c>
      <c r="AA23" s="24"/>
      <c r="AC23" s="25"/>
      <c r="AE23" s="26"/>
      <c r="AF23" s="27"/>
      <c r="AG23" s="27"/>
    </row>
    <row r="24" spans="2:33">
      <c r="B24" s="231" t="s">
        <v>8</v>
      </c>
      <c r="C24" s="234" t="s">
        <v>0</v>
      </c>
      <c r="D24" s="42">
        <v>2025</v>
      </c>
      <c r="E24" s="43">
        <f>158762.400077266/1000</f>
        <v>158.76240007726599</v>
      </c>
      <c r="F24" s="42">
        <v>2</v>
      </c>
      <c r="G24" s="44">
        <v>75</v>
      </c>
      <c r="H24" s="54">
        <v>12.04</v>
      </c>
      <c r="I24" s="45">
        <v>6.0213900000000002</v>
      </c>
      <c r="J24" s="45">
        <v>6.0213999999999999</v>
      </c>
      <c r="K24" s="45">
        <v>6.0213900000000002</v>
      </c>
      <c r="L24" s="45">
        <v>0.84509999999999996</v>
      </c>
      <c r="M24" s="45">
        <v>0.99282999999999999</v>
      </c>
      <c r="N24" s="45">
        <v>0</v>
      </c>
      <c r="O24" s="45">
        <v>0.99282999999999999</v>
      </c>
      <c r="P24" s="45">
        <v>0.57498000000000005</v>
      </c>
      <c r="Q24" s="46">
        <v>1</v>
      </c>
      <c r="AA24" s="24"/>
      <c r="AC24" s="25"/>
      <c r="AE24" s="26"/>
      <c r="AF24" s="27"/>
      <c r="AG24" s="27"/>
    </row>
    <row r="25" spans="2:33">
      <c r="B25" s="232"/>
      <c r="C25" s="235"/>
      <c r="D25" s="40">
        <v>2026</v>
      </c>
      <c r="E25" s="33" t="s">
        <v>83</v>
      </c>
      <c r="F25" s="40">
        <v>2</v>
      </c>
      <c r="G25" s="35">
        <v>75</v>
      </c>
      <c r="H25" s="40" t="s">
        <v>83</v>
      </c>
      <c r="I25" s="34">
        <v>5.9310700000000001</v>
      </c>
      <c r="J25" s="34">
        <v>5.9310999999999998</v>
      </c>
      <c r="K25" s="34">
        <v>5.9310700000000001</v>
      </c>
      <c r="L25" s="34">
        <v>0.83242000000000005</v>
      </c>
      <c r="M25" s="34">
        <v>0.97794000000000003</v>
      </c>
      <c r="N25" s="34">
        <v>0</v>
      </c>
      <c r="O25" s="34">
        <v>0.97794000000000003</v>
      </c>
      <c r="P25" s="34">
        <v>0.56635999999999997</v>
      </c>
      <c r="Q25" s="47">
        <v>1</v>
      </c>
      <c r="AA25" s="24"/>
      <c r="AC25" s="25"/>
      <c r="AE25" s="26"/>
      <c r="AF25" s="27"/>
      <c r="AG25" s="27"/>
    </row>
    <row r="26" spans="2:33">
      <c r="B26" s="232"/>
      <c r="C26" s="235"/>
      <c r="D26" s="40">
        <v>2027</v>
      </c>
      <c r="E26" s="33" t="s">
        <v>83</v>
      </c>
      <c r="F26" s="40">
        <v>2</v>
      </c>
      <c r="G26" s="35">
        <v>75</v>
      </c>
      <c r="H26" s="40" t="s">
        <v>83</v>
      </c>
      <c r="I26" s="34">
        <v>5.8421099999999999</v>
      </c>
      <c r="J26" s="34">
        <v>5.8421000000000003</v>
      </c>
      <c r="K26" s="34">
        <v>5.8421099999999999</v>
      </c>
      <c r="L26" s="34">
        <v>0.81993000000000005</v>
      </c>
      <c r="M26" s="34">
        <v>0.96326999999999996</v>
      </c>
      <c r="N26" s="34">
        <v>0</v>
      </c>
      <c r="O26" s="34">
        <v>0.96326999999999996</v>
      </c>
      <c r="P26" s="34">
        <v>0.55786000000000002</v>
      </c>
      <c r="Q26" s="47">
        <v>1</v>
      </c>
      <c r="AA26" s="24"/>
      <c r="AC26" s="25"/>
      <c r="AE26" s="26"/>
      <c r="AF26" s="27"/>
      <c r="AG26" s="27"/>
    </row>
    <row r="27" spans="2:33">
      <c r="B27" s="232"/>
      <c r="C27" s="235"/>
      <c r="D27" s="40">
        <v>2028</v>
      </c>
      <c r="E27" s="33" t="s">
        <v>83</v>
      </c>
      <c r="F27" s="40">
        <v>2</v>
      </c>
      <c r="G27" s="35">
        <v>75</v>
      </c>
      <c r="H27" s="40" t="s">
        <v>83</v>
      </c>
      <c r="I27" s="34">
        <v>5.75448</v>
      </c>
      <c r="J27" s="34">
        <v>5.7545000000000002</v>
      </c>
      <c r="K27" s="34">
        <v>5.75448</v>
      </c>
      <c r="L27" s="34">
        <v>0.80764000000000002</v>
      </c>
      <c r="M27" s="34">
        <v>0.94882</v>
      </c>
      <c r="N27" s="34">
        <v>0</v>
      </c>
      <c r="O27" s="34">
        <v>0.94882</v>
      </c>
      <c r="P27" s="34">
        <v>0.54949999999999999</v>
      </c>
      <c r="Q27" s="47">
        <v>1</v>
      </c>
      <c r="AA27" s="24"/>
      <c r="AC27" s="25"/>
      <c r="AE27" s="26"/>
      <c r="AF27" s="27"/>
      <c r="AG27" s="27"/>
    </row>
    <row r="28" spans="2:33" ht="15.75" thickBot="1">
      <c r="B28" s="233"/>
      <c r="C28" s="236"/>
      <c r="D28" s="49">
        <v>2029</v>
      </c>
      <c r="E28" s="50" t="s">
        <v>83</v>
      </c>
      <c r="F28" s="49">
        <v>2</v>
      </c>
      <c r="G28" s="51">
        <v>75</v>
      </c>
      <c r="H28" s="49" t="s">
        <v>83</v>
      </c>
      <c r="I28" s="52">
        <v>5.6681600000000003</v>
      </c>
      <c r="J28" s="52">
        <v>5.6681999999999997</v>
      </c>
      <c r="K28" s="52">
        <v>5.6681600000000003</v>
      </c>
      <c r="L28" s="52">
        <v>0.79552</v>
      </c>
      <c r="M28" s="52">
        <v>0.93459000000000003</v>
      </c>
      <c r="N28" s="52">
        <v>0</v>
      </c>
      <c r="O28" s="52">
        <v>0.93459000000000003</v>
      </c>
      <c r="P28" s="52">
        <v>0.54125000000000001</v>
      </c>
      <c r="Q28" s="53">
        <v>1</v>
      </c>
      <c r="AA28" s="24"/>
      <c r="AC28" s="25"/>
      <c r="AE28" s="26"/>
      <c r="AF28" s="27"/>
      <c r="AG28" s="27"/>
    </row>
    <row r="29" spans="2:33">
      <c r="B29" s="231" t="s">
        <v>9</v>
      </c>
      <c r="C29" s="243" t="s">
        <v>72</v>
      </c>
      <c r="D29" s="42">
        <v>2025</v>
      </c>
      <c r="E29" s="43">
        <f>137582.372432401/1000</f>
        <v>137.582372432401</v>
      </c>
      <c r="F29" s="42">
        <v>1</v>
      </c>
      <c r="G29" s="44">
        <v>75</v>
      </c>
      <c r="H29" s="42">
        <v>8.32</v>
      </c>
      <c r="I29" s="45">
        <v>5.7629999999999999</v>
      </c>
      <c r="J29" s="45">
        <v>5.7629999999999999</v>
      </c>
      <c r="K29" s="45">
        <v>3.7484000000000002</v>
      </c>
      <c r="L29" s="45">
        <v>1.7889999999999999</v>
      </c>
      <c r="M29" s="45">
        <v>0.99282999999999999</v>
      </c>
      <c r="N29" s="45">
        <v>0.99282999999999999</v>
      </c>
      <c r="O29" s="45">
        <v>1.03718</v>
      </c>
      <c r="P29" s="45">
        <v>0.53097000000000005</v>
      </c>
      <c r="Q29" s="46">
        <v>1</v>
      </c>
      <c r="AA29" s="24"/>
      <c r="AC29" s="25"/>
      <c r="AE29" s="26"/>
      <c r="AF29" s="27"/>
      <c r="AG29" s="27"/>
    </row>
    <row r="30" spans="2:33">
      <c r="B30" s="232"/>
      <c r="C30" s="216"/>
      <c r="D30" s="40">
        <v>2026</v>
      </c>
      <c r="E30" s="33" t="s">
        <v>83</v>
      </c>
      <c r="F30" s="40">
        <v>1</v>
      </c>
      <c r="G30" s="35">
        <v>75</v>
      </c>
      <c r="H30" s="40" t="s">
        <v>83</v>
      </c>
      <c r="I30" s="34">
        <v>5.6765499999999998</v>
      </c>
      <c r="J30" s="34">
        <v>5.6765499999999998</v>
      </c>
      <c r="K30" s="34">
        <v>3.6921900000000001</v>
      </c>
      <c r="L30" s="34">
        <v>1.7621899999999999</v>
      </c>
      <c r="M30" s="34">
        <v>0.97793799999999997</v>
      </c>
      <c r="N30" s="34">
        <v>0.97793799999999997</v>
      </c>
      <c r="O30" s="34">
        <v>1.028152</v>
      </c>
      <c r="P30" s="34">
        <v>0.52300500000000005</v>
      </c>
      <c r="Q30" s="47">
        <v>1</v>
      </c>
      <c r="AA30" s="24"/>
      <c r="AC30" s="25"/>
      <c r="AE30" s="26"/>
      <c r="AF30" s="27"/>
      <c r="AG30" s="27"/>
    </row>
    <row r="31" spans="2:33">
      <c r="B31" s="232"/>
      <c r="C31" s="216"/>
      <c r="D31" s="40">
        <v>2027</v>
      </c>
      <c r="E31" s="33" t="s">
        <v>83</v>
      </c>
      <c r="F31" s="40">
        <v>1</v>
      </c>
      <c r="G31" s="35">
        <v>75</v>
      </c>
      <c r="H31" s="40" t="s">
        <v>83</v>
      </c>
      <c r="I31" s="34">
        <v>5.5914099999999998</v>
      </c>
      <c r="J31" s="34">
        <v>5.5914099999999998</v>
      </c>
      <c r="K31" s="34">
        <v>3.6368100000000001</v>
      </c>
      <c r="L31" s="34">
        <v>1.73576</v>
      </c>
      <c r="M31" s="34">
        <v>0.96326999999999996</v>
      </c>
      <c r="N31" s="34">
        <v>0.96326999999999996</v>
      </c>
      <c r="O31" s="34">
        <v>1.0192099999999999</v>
      </c>
      <c r="P31" s="34">
        <v>0.51515999999999995</v>
      </c>
      <c r="Q31" s="47">
        <v>1</v>
      </c>
      <c r="AA31" s="24"/>
      <c r="AC31" s="25"/>
      <c r="AE31" s="26"/>
      <c r="AF31" s="27"/>
      <c r="AG31" s="27"/>
    </row>
    <row r="32" spans="2:33">
      <c r="B32" s="232"/>
      <c r="C32" s="216"/>
      <c r="D32" s="40">
        <v>2028</v>
      </c>
      <c r="E32" s="33" t="s">
        <v>83</v>
      </c>
      <c r="F32" s="40">
        <v>1</v>
      </c>
      <c r="G32" s="35">
        <v>75</v>
      </c>
      <c r="H32" s="40" t="s">
        <v>83</v>
      </c>
      <c r="I32" s="34">
        <v>5.50753</v>
      </c>
      <c r="J32" s="34">
        <v>5.50753</v>
      </c>
      <c r="K32" s="34">
        <v>3.5822600000000002</v>
      </c>
      <c r="L32" s="34">
        <v>1.70973</v>
      </c>
      <c r="M32" s="34">
        <v>0.94882</v>
      </c>
      <c r="N32" s="34">
        <v>0.94882</v>
      </c>
      <c r="O32" s="34">
        <v>1.01034</v>
      </c>
      <c r="P32" s="34">
        <v>0.50743000000000005</v>
      </c>
      <c r="Q32" s="47">
        <v>1</v>
      </c>
      <c r="AA32" s="24"/>
      <c r="AC32" s="25"/>
      <c r="AE32" s="26"/>
      <c r="AF32" s="27"/>
      <c r="AG32" s="27"/>
    </row>
    <row r="33" spans="2:33" ht="15.75" thickBot="1">
      <c r="B33" s="233"/>
      <c r="C33" s="251"/>
      <c r="D33" s="49">
        <v>2029</v>
      </c>
      <c r="E33" s="50" t="s">
        <v>83</v>
      </c>
      <c r="F33" s="49">
        <v>1</v>
      </c>
      <c r="G33" s="51">
        <v>75</v>
      </c>
      <c r="H33" s="49" t="s">
        <v>83</v>
      </c>
      <c r="I33" s="52">
        <v>5.5424920000000002</v>
      </c>
      <c r="J33" s="52">
        <v>5.4249200000000002</v>
      </c>
      <c r="K33" s="52">
        <v>3.5285199999999999</v>
      </c>
      <c r="L33" s="52">
        <v>1.68408</v>
      </c>
      <c r="M33" s="52">
        <v>0.93459000000000003</v>
      </c>
      <c r="N33" s="52">
        <v>0.93459000000000003</v>
      </c>
      <c r="O33" s="52">
        <v>1.0015499999999999</v>
      </c>
      <c r="P33" s="52">
        <v>0.49981999999999999</v>
      </c>
      <c r="Q33" s="53">
        <v>1</v>
      </c>
      <c r="AA33" s="24"/>
      <c r="AC33" s="25"/>
      <c r="AE33" s="26"/>
      <c r="AF33" s="27"/>
      <c r="AG33" s="27"/>
    </row>
    <row r="34" spans="2:33">
      <c r="B34" s="231" t="s">
        <v>10</v>
      </c>
      <c r="C34" s="243" t="s">
        <v>28</v>
      </c>
      <c r="D34" s="42">
        <v>2025</v>
      </c>
      <c r="E34" s="43">
        <f>147107.270289355/1000</f>
        <v>147.107270289355</v>
      </c>
      <c r="F34" s="42">
        <v>1</v>
      </c>
      <c r="G34" s="44">
        <v>75</v>
      </c>
      <c r="H34" s="42">
        <v>1.67</v>
      </c>
      <c r="I34" s="45">
        <v>2.2960199999999999</v>
      </c>
      <c r="J34" s="45">
        <v>2.2960199999999999</v>
      </c>
      <c r="K34" s="45">
        <v>2.2960199999999999</v>
      </c>
      <c r="L34" s="45">
        <v>0.20538999999999999</v>
      </c>
      <c r="M34" s="45">
        <v>0.55591999999999997</v>
      </c>
      <c r="N34" s="45">
        <v>0.55591999999999997</v>
      </c>
      <c r="O34" s="45">
        <v>0.55591999999999997</v>
      </c>
      <c r="P34" s="45">
        <v>5.7049999999999997E-2</v>
      </c>
      <c r="Q34" s="46">
        <v>1</v>
      </c>
      <c r="AA34" s="24"/>
      <c r="AC34" s="25"/>
      <c r="AE34" s="26"/>
      <c r="AF34" s="27"/>
      <c r="AG34" s="27"/>
    </row>
    <row r="35" spans="2:33">
      <c r="B35" s="232"/>
      <c r="C35" s="216"/>
      <c r="D35" s="40">
        <v>2026</v>
      </c>
      <c r="E35" s="33" t="s">
        <v>83</v>
      </c>
      <c r="F35" s="40">
        <v>1</v>
      </c>
      <c r="G35" s="35">
        <v>75</v>
      </c>
      <c r="H35" s="40" t="s">
        <v>83</v>
      </c>
      <c r="I35" s="34">
        <v>2.2615799999999999</v>
      </c>
      <c r="J35" s="34">
        <v>2.2615799999999999</v>
      </c>
      <c r="K35" s="34">
        <v>2.2615799999999999</v>
      </c>
      <c r="L35" s="34">
        <v>0.20230999999999999</v>
      </c>
      <c r="M35" s="34">
        <v>0.54759000000000002</v>
      </c>
      <c r="N35" s="34">
        <v>0.54759000000000002</v>
      </c>
      <c r="O35" s="34">
        <v>0.54759000000000002</v>
      </c>
      <c r="P35" s="34">
        <v>5.62E-2</v>
      </c>
      <c r="Q35" s="47">
        <v>1</v>
      </c>
      <c r="AA35" s="24"/>
      <c r="AC35" s="25"/>
      <c r="AE35" s="26"/>
      <c r="AF35" s="27"/>
      <c r="AG35" s="27"/>
    </row>
    <row r="36" spans="2:33">
      <c r="B36" s="232"/>
      <c r="C36" s="216"/>
      <c r="D36" s="40">
        <v>2027</v>
      </c>
      <c r="E36" s="33" t="s">
        <v>83</v>
      </c>
      <c r="F36" s="40">
        <v>1</v>
      </c>
      <c r="G36" s="35">
        <v>75</v>
      </c>
      <c r="H36" s="40" t="s">
        <v>83</v>
      </c>
      <c r="I36" s="34">
        <v>2.2276500000000001</v>
      </c>
      <c r="J36" s="34">
        <v>2.2276500000000001</v>
      </c>
      <c r="K36" s="34">
        <v>2.2276500000000001</v>
      </c>
      <c r="L36" s="34">
        <v>0.19928000000000001</v>
      </c>
      <c r="M36" s="34">
        <v>0.53937000000000002</v>
      </c>
      <c r="N36" s="34">
        <v>0.53937000000000002</v>
      </c>
      <c r="O36" s="34">
        <v>0.53937000000000002</v>
      </c>
      <c r="P36" s="34">
        <v>5.5350000000000003E-2</v>
      </c>
      <c r="Q36" s="47">
        <v>1</v>
      </c>
      <c r="AA36" s="24"/>
      <c r="AC36" s="25"/>
      <c r="AE36" s="26"/>
      <c r="AF36" s="27"/>
      <c r="AG36" s="27"/>
    </row>
    <row r="37" spans="2:33">
      <c r="B37" s="232"/>
      <c r="C37" s="216"/>
      <c r="D37" s="40">
        <v>2028</v>
      </c>
      <c r="E37" s="33" t="s">
        <v>83</v>
      </c>
      <c r="F37" s="40">
        <v>1</v>
      </c>
      <c r="G37" s="35">
        <v>75</v>
      </c>
      <c r="H37" s="40" t="s">
        <v>83</v>
      </c>
      <c r="I37" s="34">
        <v>2.1942400000000002</v>
      </c>
      <c r="J37" s="34">
        <v>2.1942400000000002</v>
      </c>
      <c r="K37" s="34">
        <v>2.1942400000000002</v>
      </c>
      <c r="L37" s="34">
        <v>0.19628999999999999</v>
      </c>
      <c r="M37" s="34">
        <v>0.53127999999999997</v>
      </c>
      <c r="N37" s="34">
        <v>0.53127999999999997</v>
      </c>
      <c r="O37" s="34">
        <v>0.53127999999999997</v>
      </c>
      <c r="P37" s="34">
        <v>5.4519999999999999E-2</v>
      </c>
      <c r="Q37" s="47">
        <v>1</v>
      </c>
      <c r="AA37" s="24"/>
      <c r="AC37" s="25"/>
      <c r="AE37" s="26"/>
      <c r="AF37" s="27"/>
      <c r="AG37" s="27"/>
    </row>
    <row r="38" spans="2:33" ht="18" customHeight="1" thickBot="1">
      <c r="B38" s="252"/>
      <c r="C38" s="244"/>
      <c r="D38" s="49">
        <v>2029</v>
      </c>
      <c r="E38" s="69" t="s">
        <v>83</v>
      </c>
      <c r="F38" s="68">
        <v>1</v>
      </c>
      <c r="G38" s="70">
        <v>75</v>
      </c>
      <c r="H38" s="68" t="s">
        <v>83</v>
      </c>
      <c r="I38" s="102">
        <v>2.1613199999999999</v>
      </c>
      <c r="J38" s="102">
        <v>2.1613199999999999</v>
      </c>
      <c r="K38" s="102">
        <v>2.1613199999999999</v>
      </c>
      <c r="L38" s="102">
        <v>0.19334000000000001</v>
      </c>
      <c r="M38" s="102">
        <v>0.52331000000000005</v>
      </c>
      <c r="N38" s="102">
        <v>0.52331000000000005</v>
      </c>
      <c r="O38" s="102">
        <v>0.52331000000000005</v>
      </c>
      <c r="P38" s="102">
        <v>5.3699999999999998E-2</v>
      </c>
      <c r="Q38" s="71">
        <v>1</v>
      </c>
      <c r="AA38" s="24"/>
      <c r="AC38" s="25"/>
      <c r="AE38" s="26"/>
      <c r="AF38" s="27"/>
      <c r="AG38" s="27"/>
    </row>
    <row r="39" spans="2:33" ht="15" customHeight="1">
      <c r="B39" s="231" t="s">
        <v>11</v>
      </c>
      <c r="C39" s="243" t="s">
        <v>192</v>
      </c>
      <c r="D39" s="42">
        <v>2025</v>
      </c>
      <c r="E39" s="43">
        <v>1485.0351902339501</v>
      </c>
      <c r="F39" s="42">
        <v>1</v>
      </c>
      <c r="G39" s="55">
        <v>75</v>
      </c>
      <c r="H39" s="42">
        <v>7.23</v>
      </c>
      <c r="I39" s="225">
        <v>0.85509999999999997</v>
      </c>
      <c r="J39" s="226"/>
      <c r="K39" s="226"/>
      <c r="L39" s="227"/>
      <c r="M39" s="225">
        <v>0.80740000000000001</v>
      </c>
      <c r="N39" s="226"/>
      <c r="O39" s="226"/>
      <c r="P39" s="227"/>
      <c r="Q39" s="46">
        <v>1</v>
      </c>
    </row>
    <row r="40" spans="2:33">
      <c r="B40" s="232"/>
      <c r="C40" s="216"/>
      <c r="D40" s="40">
        <v>2026</v>
      </c>
      <c r="E40" s="33" t="s">
        <v>32</v>
      </c>
      <c r="F40" s="40">
        <v>1</v>
      </c>
      <c r="G40" s="36">
        <v>75</v>
      </c>
      <c r="H40" s="40" t="s">
        <v>32</v>
      </c>
      <c r="I40" s="228">
        <v>0.84230000000000005</v>
      </c>
      <c r="J40" s="229"/>
      <c r="K40" s="229"/>
      <c r="L40" s="230"/>
      <c r="M40" s="228">
        <v>0.79530000000000001</v>
      </c>
      <c r="N40" s="229"/>
      <c r="O40" s="229"/>
      <c r="P40" s="230"/>
      <c r="Q40" s="47">
        <v>1</v>
      </c>
    </row>
    <row r="41" spans="2:33">
      <c r="B41" s="232"/>
      <c r="C41" s="216"/>
      <c r="D41" s="40">
        <v>2027</v>
      </c>
      <c r="E41" s="33" t="s">
        <v>32</v>
      </c>
      <c r="F41" s="40">
        <v>1</v>
      </c>
      <c r="G41" s="36">
        <v>75</v>
      </c>
      <c r="H41" s="40" t="s">
        <v>32</v>
      </c>
      <c r="I41" s="228">
        <v>0.82969999999999999</v>
      </c>
      <c r="J41" s="229"/>
      <c r="K41" s="229"/>
      <c r="L41" s="230"/>
      <c r="M41" s="228">
        <v>0.78339999999999999</v>
      </c>
      <c r="N41" s="229"/>
      <c r="O41" s="229"/>
      <c r="P41" s="230"/>
      <c r="Q41" s="47">
        <v>1</v>
      </c>
    </row>
    <row r="42" spans="2:33">
      <c r="B42" s="232"/>
      <c r="C42" s="216"/>
      <c r="D42" s="40">
        <v>2028</v>
      </c>
      <c r="E42" s="33" t="s">
        <v>32</v>
      </c>
      <c r="F42" s="40">
        <v>1</v>
      </c>
      <c r="G42" s="36">
        <v>75</v>
      </c>
      <c r="H42" s="40" t="s">
        <v>32</v>
      </c>
      <c r="I42" s="228">
        <v>0.81720000000000004</v>
      </c>
      <c r="J42" s="229"/>
      <c r="K42" s="229"/>
      <c r="L42" s="230"/>
      <c r="M42" s="228">
        <v>0.77159999999999995</v>
      </c>
      <c r="N42" s="229"/>
      <c r="O42" s="229"/>
      <c r="P42" s="230"/>
      <c r="Q42" s="47">
        <v>1</v>
      </c>
    </row>
    <row r="43" spans="2:33" ht="15.75" thickBot="1">
      <c r="B43" s="233"/>
      <c r="C43" s="251"/>
      <c r="D43" s="49">
        <v>2029</v>
      </c>
      <c r="E43" s="50" t="s">
        <v>32</v>
      </c>
      <c r="F43" s="49">
        <v>1</v>
      </c>
      <c r="G43" s="56">
        <v>75</v>
      </c>
      <c r="H43" s="49" t="s">
        <v>32</v>
      </c>
      <c r="I43" s="222">
        <v>0.80500000000000005</v>
      </c>
      <c r="J43" s="223"/>
      <c r="K43" s="223"/>
      <c r="L43" s="224"/>
      <c r="M43" s="222">
        <v>0.7601</v>
      </c>
      <c r="N43" s="223"/>
      <c r="O43" s="223"/>
      <c r="P43" s="224"/>
      <c r="Q43" s="53">
        <v>1</v>
      </c>
    </row>
    <row r="44" spans="2:33" s="31" customFormat="1">
      <c r="E44" s="3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2:33" s="31" customFormat="1">
      <c r="B45" s="29" t="s">
        <v>193</v>
      </c>
      <c r="C45" s="248" t="s">
        <v>208</v>
      </c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2:33"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</row>
  </sheetData>
  <mergeCells count="37">
    <mergeCell ref="C34:C38"/>
    <mergeCell ref="Q15:Q17"/>
    <mergeCell ref="C45:Q46"/>
    <mergeCell ref="B9:Q13"/>
    <mergeCell ref="P2:Q2"/>
    <mergeCell ref="I3:Q3"/>
    <mergeCell ref="P4:Q4"/>
    <mergeCell ref="P5:Q5"/>
    <mergeCell ref="I6:Q6"/>
    <mergeCell ref="G15:G16"/>
    <mergeCell ref="H15:H16"/>
    <mergeCell ref="B39:B43"/>
    <mergeCell ref="C39:C43"/>
    <mergeCell ref="B29:B33"/>
    <mergeCell ref="C29:C33"/>
    <mergeCell ref="B34:B38"/>
    <mergeCell ref="B24:B28"/>
    <mergeCell ref="C24:C28"/>
    <mergeCell ref="B19:B23"/>
    <mergeCell ref="C19:C23"/>
    <mergeCell ref="F15:F16"/>
    <mergeCell ref="C15:C17"/>
    <mergeCell ref="D15:D17"/>
    <mergeCell ref="E15:E16"/>
    <mergeCell ref="B15:B17"/>
    <mergeCell ref="M15:P15"/>
    <mergeCell ref="I43:L43"/>
    <mergeCell ref="M39:P39"/>
    <mergeCell ref="M40:P40"/>
    <mergeCell ref="M41:P41"/>
    <mergeCell ref="M42:P42"/>
    <mergeCell ref="M43:P43"/>
    <mergeCell ref="I39:L39"/>
    <mergeCell ref="I40:L40"/>
    <mergeCell ref="I41:L41"/>
    <mergeCell ref="I42:L42"/>
    <mergeCell ref="I15:L15"/>
  </mergeCells>
  <printOptions horizontalCentered="1"/>
  <pageMargins left="0.15748031496062992" right="0.39370078740157483" top="1.07" bottom="0.39370078740157483" header="0.51181102362204722" footer="0.51181102362204722"/>
  <pageSetup paperSize="9"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K37"/>
  <sheetViews>
    <sheetView topLeftCell="A13" zoomScale="86" zoomScaleNormal="86" zoomScaleSheetLayoutView="90" workbookViewId="0">
      <selection activeCell="E35" sqref="E35:F35"/>
    </sheetView>
  </sheetViews>
  <sheetFormatPr defaultColWidth="8.85546875" defaultRowHeight="18.75"/>
  <cols>
    <col min="1" max="1" width="8.85546875" style="1"/>
    <col min="2" max="2" width="8.85546875" style="31"/>
    <col min="3" max="3" width="44.85546875" style="31" customWidth="1"/>
    <col min="4" max="4" width="16" style="31" customWidth="1"/>
    <col min="5" max="5" width="31.7109375" style="31" customWidth="1"/>
    <col min="6" max="6" width="10.5703125" style="1" customWidth="1"/>
    <col min="7" max="7" width="14.28515625" style="1" bestFit="1" customWidth="1"/>
    <col min="8" max="8" width="15.7109375" style="1" bestFit="1" customWidth="1"/>
    <col min="9" max="9" width="17.85546875" style="1" customWidth="1"/>
    <col min="10" max="10" width="21.28515625" style="1" customWidth="1"/>
    <col min="11" max="11" width="21.7109375" style="1" customWidth="1"/>
    <col min="12" max="16384" width="8.85546875" style="1"/>
  </cols>
  <sheetData>
    <row r="1" spans="2:10">
      <c r="D1" s="29"/>
      <c r="E1" s="253" t="s">
        <v>123</v>
      </c>
      <c r="F1" s="253"/>
    </row>
    <row r="2" spans="2:10">
      <c r="D2" s="253" t="s">
        <v>131</v>
      </c>
      <c r="E2" s="253"/>
      <c r="F2" s="253"/>
    </row>
    <row r="3" spans="2:10">
      <c r="D3" s="253" t="s">
        <v>74</v>
      </c>
      <c r="E3" s="253"/>
      <c r="F3" s="253"/>
    </row>
    <row r="4" spans="2:10">
      <c r="D4" s="29"/>
      <c r="E4" s="253" t="s">
        <v>186</v>
      </c>
      <c r="F4" s="253"/>
    </row>
    <row r="5" spans="2:10">
      <c r="B5" s="254"/>
      <c r="C5" s="254"/>
      <c r="D5" s="254"/>
      <c r="E5" s="254"/>
      <c r="F5" s="254"/>
    </row>
    <row r="6" spans="2:10" ht="18.75" customHeight="1">
      <c r="B6" s="218" t="s">
        <v>182</v>
      </c>
      <c r="C6" s="218"/>
      <c r="D6" s="218"/>
      <c r="E6" s="218"/>
      <c r="F6" s="218"/>
    </row>
    <row r="7" spans="2:10">
      <c r="B7" s="218"/>
      <c r="C7" s="218"/>
      <c r="D7" s="218"/>
      <c r="E7" s="218"/>
      <c r="F7" s="218"/>
    </row>
    <row r="8" spans="2:10" ht="19.5" thickBot="1">
      <c r="B8" s="254"/>
      <c r="C8" s="254"/>
      <c r="D8" s="254"/>
      <c r="E8" s="254"/>
      <c r="F8" s="254"/>
    </row>
    <row r="9" spans="2:10" ht="30" customHeight="1">
      <c r="B9" s="255" t="s">
        <v>2</v>
      </c>
      <c r="C9" s="258" t="s">
        <v>3</v>
      </c>
      <c r="D9" s="258" t="s">
        <v>4</v>
      </c>
      <c r="E9" s="243" t="s">
        <v>5</v>
      </c>
      <c r="F9" s="261"/>
    </row>
    <row r="10" spans="2:10">
      <c r="B10" s="256"/>
      <c r="C10" s="259"/>
      <c r="D10" s="259"/>
      <c r="E10" s="262" t="s">
        <v>6</v>
      </c>
      <c r="F10" s="263"/>
    </row>
    <row r="11" spans="2:10" ht="9" customHeight="1" thickBot="1">
      <c r="B11" s="257"/>
      <c r="C11" s="260"/>
      <c r="D11" s="260"/>
      <c r="E11" s="264"/>
      <c r="F11" s="265"/>
    </row>
    <row r="12" spans="2:10" ht="22.9" customHeight="1" thickBot="1">
      <c r="B12" s="6">
        <v>1</v>
      </c>
      <c r="C12" s="7">
        <v>2</v>
      </c>
      <c r="D12" s="7">
        <v>3</v>
      </c>
      <c r="E12" s="266">
        <v>4</v>
      </c>
      <c r="F12" s="267"/>
    </row>
    <row r="13" spans="2:10">
      <c r="B13" s="268" t="s">
        <v>7</v>
      </c>
      <c r="C13" s="243" t="s">
        <v>70</v>
      </c>
      <c r="D13" s="42">
        <v>2025</v>
      </c>
      <c r="E13" s="272">
        <v>629269.07905333105</v>
      </c>
      <c r="F13" s="273"/>
      <c r="G13" s="98"/>
      <c r="H13" s="74"/>
      <c r="J13" s="5"/>
    </row>
    <row r="14" spans="2:10">
      <c r="B14" s="269"/>
      <c r="C14" s="238"/>
      <c r="D14" s="40">
        <v>2026</v>
      </c>
      <c r="E14" s="274">
        <v>582773.11</v>
      </c>
      <c r="F14" s="275"/>
      <c r="G14" s="75"/>
      <c r="H14" s="3"/>
      <c r="J14" s="5"/>
    </row>
    <row r="15" spans="2:10">
      <c r="B15" s="269"/>
      <c r="C15" s="238"/>
      <c r="D15" s="40">
        <v>2027</v>
      </c>
      <c r="E15" s="274">
        <f>E14*1.04</f>
        <v>606084.0344</v>
      </c>
      <c r="F15" s="275"/>
      <c r="G15" s="75"/>
      <c r="H15" s="3"/>
      <c r="J15" s="5"/>
    </row>
    <row r="16" spans="2:10">
      <c r="B16" s="270"/>
      <c r="C16" s="216"/>
      <c r="D16" s="40">
        <v>2028</v>
      </c>
      <c r="E16" s="274">
        <f>E15*1.04</f>
        <v>630327.39577599999</v>
      </c>
      <c r="F16" s="275"/>
      <c r="J16" s="5"/>
    </row>
    <row r="17" spans="2:10" ht="19.5" thickBot="1">
      <c r="B17" s="271"/>
      <c r="C17" s="251"/>
      <c r="D17" s="49">
        <v>2029</v>
      </c>
      <c r="E17" s="276">
        <f>E16*1.04</f>
        <v>655540.49160704005</v>
      </c>
      <c r="F17" s="277"/>
      <c r="H17" s="76"/>
      <c r="J17" s="5"/>
    </row>
    <row r="18" spans="2:10">
      <c r="B18" s="268" t="s">
        <v>8</v>
      </c>
      <c r="C18" s="243" t="s">
        <v>0</v>
      </c>
      <c r="D18" s="42">
        <v>2025</v>
      </c>
      <c r="E18" s="272">
        <v>152343.18570293457</v>
      </c>
      <c r="F18" s="273"/>
      <c r="J18" s="5"/>
    </row>
    <row r="19" spans="2:10">
      <c r="B19" s="269"/>
      <c r="C19" s="238"/>
      <c r="D19" s="40">
        <v>2026</v>
      </c>
      <c r="E19" s="274">
        <v>174847.35999999999</v>
      </c>
      <c r="F19" s="275"/>
      <c r="J19" s="5"/>
    </row>
    <row r="20" spans="2:10">
      <c r="B20" s="269"/>
      <c r="C20" s="238"/>
      <c r="D20" s="40">
        <v>2027</v>
      </c>
      <c r="E20" s="274">
        <f>E19*1.04</f>
        <v>181841.25440000001</v>
      </c>
      <c r="F20" s="275"/>
      <c r="J20" s="5"/>
    </row>
    <row r="21" spans="2:10">
      <c r="B21" s="270"/>
      <c r="C21" s="216"/>
      <c r="D21" s="40">
        <v>2028</v>
      </c>
      <c r="E21" s="274">
        <f>E20*1.04</f>
        <v>189114.904576</v>
      </c>
      <c r="F21" s="275"/>
      <c r="J21" s="5"/>
    </row>
    <row r="22" spans="2:10" ht="19.5" thickBot="1">
      <c r="B22" s="271"/>
      <c r="C22" s="251"/>
      <c r="D22" s="49">
        <v>2029</v>
      </c>
      <c r="E22" s="276">
        <f>E21*1.04</f>
        <v>196679.50075904001</v>
      </c>
      <c r="F22" s="277"/>
      <c r="J22" s="5"/>
    </row>
    <row r="23" spans="2:10">
      <c r="B23" s="268" t="s">
        <v>9</v>
      </c>
      <c r="C23" s="243" t="s">
        <v>72</v>
      </c>
      <c r="D23" s="42">
        <v>2025</v>
      </c>
      <c r="E23" s="272">
        <v>135148.20053298969</v>
      </c>
      <c r="F23" s="273"/>
      <c r="J23" s="5"/>
    </row>
    <row r="24" spans="2:10">
      <c r="B24" s="269"/>
      <c r="C24" s="238"/>
      <c r="D24" s="40">
        <v>2026</v>
      </c>
      <c r="E24" s="274">
        <v>198635.34</v>
      </c>
      <c r="F24" s="275"/>
      <c r="J24" s="5"/>
    </row>
    <row r="25" spans="2:10">
      <c r="B25" s="269"/>
      <c r="C25" s="238"/>
      <c r="D25" s="40">
        <v>2027</v>
      </c>
      <c r="E25" s="274">
        <f>E24*1.04</f>
        <v>206580.7536</v>
      </c>
      <c r="F25" s="275"/>
      <c r="J25" s="5"/>
    </row>
    <row r="26" spans="2:10">
      <c r="B26" s="270"/>
      <c r="C26" s="216"/>
      <c r="D26" s="40">
        <v>2028</v>
      </c>
      <c r="E26" s="274">
        <f>E25*1.04</f>
        <v>214843.983744</v>
      </c>
      <c r="F26" s="275"/>
      <c r="J26" s="5"/>
    </row>
    <row r="27" spans="2:10" ht="19.5" thickBot="1">
      <c r="B27" s="271"/>
      <c r="C27" s="251"/>
      <c r="D27" s="49">
        <v>2029</v>
      </c>
      <c r="E27" s="276">
        <f>E26*1.04</f>
        <v>223437.74309376001</v>
      </c>
      <c r="F27" s="277"/>
      <c r="J27" s="5"/>
    </row>
    <row r="28" spans="2:10">
      <c r="B28" s="268" t="s">
        <v>10</v>
      </c>
      <c r="C28" s="243" t="s">
        <v>28</v>
      </c>
      <c r="D28" s="42">
        <v>2025</v>
      </c>
      <c r="E28" s="272">
        <v>527976.43849640479</v>
      </c>
      <c r="F28" s="273"/>
      <c r="J28" s="5"/>
    </row>
    <row r="29" spans="2:10">
      <c r="B29" s="269"/>
      <c r="C29" s="238"/>
      <c r="D29" s="40">
        <v>2026</v>
      </c>
      <c r="E29" s="274">
        <v>210728.64</v>
      </c>
      <c r="F29" s="275"/>
      <c r="J29" s="5"/>
    </row>
    <row r="30" spans="2:10">
      <c r="B30" s="269"/>
      <c r="C30" s="238"/>
      <c r="D30" s="40">
        <v>2027</v>
      </c>
      <c r="E30" s="274">
        <f>E29*1.04</f>
        <v>219157.78560000003</v>
      </c>
      <c r="F30" s="275"/>
      <c r="J30" s="5"/>
    </row>
    <row r="31" spans="2:10">
      <c r="B31" s="270"/>
      <c r="C31" s="216"/>
      <c r="D31" s="40">
        <v>2028</v>
      </c>
      <c r="E31" s="274">
        <f>E30*1.04</f>
        <v>227924.09702400005</v>
      </c>
      <c r="F31" s="275"/>
      <c r="J31" s="5"/>
    </row>
    <row r="32" spans="2:10" ht="19.5" thickBot="1">
      <c r="B32" s="271"/>
      <c r="C32" s="251"/>
      <c r="D32" s="49">
        <v>2029</v>
      </c>
      <c r="E32" s="276">
        <f>E31*1.04</f>
        <v>237041.06090496006</v>
      </c>
      <c r="F32" s="277"/>
      <c r="J32" s="5"/>
    </row>
    <row r="33" spans="2:11" ht="17.45" customHeight="1">
      <c r="B33" s="268" t="s">
        <v>11</v>
      </c>
      <c r="C33" s="243" t="s">
        <v>84</v>
      </c>
      <c r="D33" s="42">
        <v>2025</v>
      </c>
      <c r="E33" s="272">
        <v>4102372.91</v>
      </c>
      <c r="F33" s="273"/>
      <c r="J33" s="5"/>
    </row>
    <row r="34" spans="2:11">
      <c r="B34" s="270"/>
      <c r="C34" s="216"/>
      <c r="D34" s="40">
        <v>2026</v>
      </c>
      <c r="E34" s="274">
        <v>3525045.96</v>
      </c>
      <c r="F34" s="275"/>
      <c r="I34" s="5"/>
      <c r="J34" s="5"/>
      <c r="K34" s="5"/>
    </row>
    <row r="35" spans="2:11">
      <c r="B35" s="270"/>
      <c r="C35" s="216"/>
      <c r="D35" s="40">
        <v>2027</v>
      </c>
      <c r="E35" s="274">
        <f>E34*1.04</f>
        <v>3666047.7984000002</v>
      </c>
      <c r="F35" s="275"/>
      <c r="H35" s="5"/>
      <c r="I35" s="5"/>
      <c r="J35" s="5"/>
    </row>
    <row r="36" spans="2:11">
      <c r="B36" s="270"/>
      <c r="C36" s="216"/>
      <c r="D36" s="40">
        <v>2028</v>
      </c>
      <c r="E36" s="274">
        <f>E35*1.04</f>
        <v>3812689.7103360002</v>
      </c>
      <c r="F36" s="275"/>
      <c r="J36" s="5"/>
    </row>
    <row r="37" spans="2:11" ht="19.5" thickBot="1">
      <c r="B37" s="271"/>
      <c r="C37" s="251"/>
      <c r="D37" s="49">
        <v>2029</v>
      </c>
      <c r="E37" s="276">
        <f>E36*1.04</f>
        <v>3965197.2987494403</v>
      </c>
      <c r="F37" s="277"/>
      <c r="J37" s="5"/>
    </row>
  </sheetData>
  <mergeCells count="48">
    <mergeCell ref="B33:B37"/>
    <mergeCell ref="C33:C37"/>
    <mergeCell ref="E33:F33"/>
    <mergeCell ref="E34:F34"/>
    <mergeCell ref="E35:F35"/>
    <mergeCell ref="E36:F36"/>
    <mergeCell ref="E37:F37"/>
    <mergeCell ref="B28:B32"/>
    <mergeCell ref="C28:C32"/>
    <mergeCell ref="E28:F28"/>
    <mergeCell ref="E29:F29"/>
    <mergeCell ref="E30:F30"/>
    <mergeCell ref="E31:F31"/>
    <mergeCell ref="E32:F32"/>
    <mergeCell ref="B23:B27"/>
    <mergeCell ref="C23:C27"/>
    <mergeCell ref="E23:F23"/>
    <mergeCell ref="E24:F24"/>
    <mergeCell ref="E25:F25"/>
    <mergeCell ref="E26:F26"/>
    <mergeCell ref="E27:F27"/>
    <mergeCell ref="B18:B22"/>
    <mergeCell ref="C18:C22"/>
    <mergeCell ref="E18:F18"/>
    <mergeCell ref="E19:F19"/>
    <mergeCell ref="E20:F20"/>
    <mergeCell ref="E21:F21"/>
    <mergeCell ref="E22:F22"/>
    <mergeCell ref="E12:F12"/>
    <mergeCell ref="B13:B17"/>
    <mergeCell ref="C13:C17"/>
    <mergeCell ref="E13:F13"/>
    <mergeCell ref="E14:F14"/>
    <mergeCell ref="E15:F15"/>
    <mergeCell ref="E16:F16"/>
    <mergeCell ref="E17:F17"/>
    <mergeCell ref="B8:F8"/>
    <mergeCell ref="B9:B11"/>
    <mergeCell ref="C9:C11"/>
    <mergeCell ref="D9:D11"/>
    <mergeCell ref="E9:F9"/>
    <mergeCell ref="E10:F11"/>
    <mergeCell ref="B6:F7"/>
    <mergeCell ref="E1:F1"/>
    <mergeCell ref="D2:F2"/>
    <mergeCell ref="D3:F3"/>
    <mergeCell ref="E4:F4"/>
    <mergeCell ref="B5:F5"/>
  </mergeCells>
  <printOptions horizontalCentered="1"/>
  <pageMargins left="0.35433070866141736" right="0.35433070866141736" top="0.55000000000000004" bottom="0.39370078740157483" header="0.51181102362204722" footer="0.51181102362204722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="80" zoomScaleNormal="80" zoomScaleSheetLayoutView="100" workbookViewId="0">
      <selection activeCell="A5" sqref="A5"/>
    </sheetView>
  </sheetViews>
  <sheetFormatPr defaultRowHeight="15"/>
  <cols>
    <col min="1" max="1" width="6.5703125" style="85" customWidth="1"/>
    <col min="2" max="2" width="35.28515625" style="85" customWidth="1"/>
    <col min="3" max="8" width="17.7109375" style="85" customWidth="1"/>
    <col min="9" max="16384" width="9.140625" style="85"/>
  </cols>
  <sheetData>
    <row r="1" spans="1:8" ht="65.25" customHeight="1">
      <c r="A1" s="278" t="s">
        <v>188</v>
      </c>
      <c r="B1" s="279"/>
      <c r="C1" s="279"/>
      <c r="D1" s="279"/>
      <c r="E1" s="279"/>
      <c r="F1" s="279"/>
      <c r="G1" s="279"/>
      <c r="H1" s="279"/>
    </row>
    <row r="2" spans="1:8" ht="9" customHeight="1">
      <c r="A2" s="96"/>
      <c r="B2" s="96"/>
      <c r="C2" s="96"/>
      <c r="D2" s="96"/>
      <c r="E2" s="96"/>
      <c r="F2" s="96"/>
      <c r="G2" s="96"/>
      <c r="H2" s="96"/>
    </row>
    <row r="3" spans="1:8" ht="31.5" customHeight="1">
      <c r="A3" s="280" t="s">
        <v>190</v>
      </c>
      <c r="B3" s="281"/>
      <c r="C3" s="281"/>
      <c r="D3" s="281"/>
      <c r="E3" s="281"/>
      <c r="F3" s="281"/>
      <c r="G3" s="281"/>
      <c r="H3" s="281"/>
    </row>
    <row r="4" spans="1:8" ht="31.5" customHeight="1">
      <c r="A4" s="280" t="s">
        <v>213</v>
      </c>
      <c r="B4" s="280"/>
      <c r="C4" s="280"/>
      <c r="D4" s="280"/>
      <c r="E4" s="280"/>
      <c r="F4" s="280"/>
      <c r="G4" s="280"/>
      <c r="H4" s="280"/>
    </row>
    <row r="6" spans="1:8">
      <c r="A6" s="282" t="s">
        <v>18</v>
      </c>
      <c r="B6" s="282" t="s">
        <v>25</v>
      </c>
      <c r="C6" s="282" t="s">
        <v>36</v>
      </c>
      <c r="D6" s="282"/>
      <c r="E6" s="282"/>
      <c r="F6" s="282" t="s">
        <v>46</v>
      </c>
      <c r="G6" s="282"/>
      <c r="H6" s="282"/>
    </row>
    <row r="7" spans="1:8">
      <c r="A7" s="282"/>
      <c r="B7" s="282"/>
      <c r="C7" s="282" t="s">
        <v>24</v>
      </c>
      <c r="D7" s="282"/>
      <c r="E7" s="282" t="s">
        <v>23</v>
      </c>
      <c r="F7" s="282" t="s">
        <v>24</v>
      </c>
      <c r="G7" s="282"/>
      <c r="H7" s="282" t="s">
        <v>23</v>
      </c>
    </row>
    <row r="8" spans="1:8" ht="33.75">
      <c r="A8" s="282"/>
      <c r="B8" s="282"/>
      <c r="C8" s="90" t="s">
        <v>26</v>
      </c>
      <c r="D8" s="90" t="s">
        <v>27</v>
      </c>
      <c r="E8" s="282"/>
      <c r="F8" s="90" t="s">
        <v>26</v>
      </c>
      <c r="G8" s="90" t="s">
        <v>27</v>
      </c>
      <c r="H8" s="282"/>
    </row>
    <row r="9" spans="1:8">
      <c r="A9" s="282"/>
      <c r="B9" s="282"/>
      <c r="C9" s="91" t="s">
        <v>114</v>
      </c>
      <c r="D9" s="91" t="s">
        <v>115</v>
      </c>
      <c r="E9" s="91" t="s">
        <v>116</v>
      </c>
      <c r="F9" s="91" t="s">
        <v>114</v>
      </c>
      <c r="G9" s="91" t="s">
        <v>115</v>
      </c>
      <c r="H9" s="91" t="s">
        <v>117</v>
      </c>
    </row>
    <row r="10" spans="1:8" ht="50.1" customHeight="1">
      <c r="A10" s="90">
        <v>1</v>
      </c>
      <c r="B10" s="92" t="s">
        <v>183</v>
      </c>
      <c r="C10" s="93">
        <v>664644.57140609226</v>
      </c>
      <c r="D10" s="93">
        <v>612.28221381992398</v>
      </c>
      <c r="E10" s="94">
        <v>1.9657451117421225</v>
      </c>
      <c r="F10" s="93">
        <v>730063.47454841482</v>
      </c>
      <c r="G10" s="93">
        <v>854.83299509822496</v>
      </c>
      <c r="H10" s="95">
        <v>2.3129848385336014</v>
      </c>
    </row>
    <row r="11" spans="1:8" ht="50.1" customHeight="1">
      <c r="A11" s="90">
        <v>2</v>
      </c>
      <c r="B11" s="92" t="s">
        <v>185</v>
      </c>
      <c r="C11" s="93">
        <v>703972.33980258182</v>
      </c>
      <c r="D11" s="93">
        <v>754.63778053225008</v>
      </c>
      <c r="E11" s="94">
        <v>2.1183357841639636</v>
      </c>
      <c r="F11" s="93">
        <v>706288.44672847714</v>
      </c>
      <c r="G11" s="93">
        <v>860.20728614776215</v>
      </c>
      <c r="H11" s="95">
        <v>2.209900763960805</v>
      </c>
    </row>
    <row r="12" spans="1:8" ht="50.1" customHeight="1">
      <c r="A12" s="90">
        <v>3</v>
      </c>
      <c r="B12" s="92" t="s">
        <v>184</v>
      </c>
      <c r="C12" s="93">
        <v>536164.46723619639</v>
      </c>
      <c r="D12" s="93">
        <v>788.60490072888024</v>
      </c>
      <c r="E12" s="94">
        <v>1.7502698486997352</v>
      </c>
      <c r="F12" s="93">
        <v>535026.41891966376</v>
      </c>
      <c r="G12" s="93">
        <v>916.91334810568219</v>
      </c>
      <c r="H12" s="95">
        <v>1.8780973706602115</v>
      </c>
    </row>
    <row r="13" spans="1:8" ht="54.75" customHeight="1">
      <c r="A13" s="90">
        <v>4</v>
      </c>
      <c r="B13" s="92" t="s">
        <v>118</v>
      </c>
      <c r="C13" s="93">
        <v>8153250.8009459404</v>
      </c>
      <c r="D13" s="93">
        <v>885.86224338058616</v>
      </c>
      <c r="E13" s="94">
        <v>14.3776545106033</v>
      </c>
      <c r="F13" s="93">
        <v>7845246.8583360901</v>
      </c>
      <c r="G13" s="93">
        <v>946.02479762175403</v>
      </c>
      <c r="H13" s="93">
        <v>13.920783011462509</v>
      </c>
    </row>
  </sheetData>
  <mergeCells count="11">
    <mergeCell ref="A1:H1"/>
    <mergeCell ref="A3:H3"/>
    <mergeCell ref="A6:A9"/>
    <mergeCell ref="B6:B9"/>
    <mergeCell ref="C6:E6"/>
    <mergeCell ref="F6:H6"/>
    <mergeCell ref="C7:D7"/>
    <mergeCell ref="E7:E8"/>
    <mergeCell ref="F7:G7"/>
    <mergeCell ref="H7:H8"/>
    <mergeCell ref="A4:H4"/>
  </mergeCells>
  <conditionalFormatting sqref="A10:H13">
    <cfRule type="containsBlanks" dxfId="0" priority="1">
      <formula>LEN(TRIM(A10))=0</formula>
    </cfRule>
  </conditionalFormatting>
  <printOptions horizontalCentered="1"/>
  <pageMargins left="0.78740157480314965" right="0.39370078740157483" top="0.9" bottom="0" header="0" footer="0"/>
  <pageSetup paperSize="9" scale="9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V57"/>
  <sheetViews>
    <sheetView topLeftCell="A4" zoomScale="70" zoomScaleNormal="70" zoomScaleSheetLayoutView="70" workbookViewId="0">
      <pane xSplit="3" ySplit="12" topLeftCell="D16" activePane="bottomRight" state="frozen"/>
      <selection activeCell="A4" sqref="A4"/>
      <selection pane="topRight" activeCell="D4" sqref="D4"/>
      <selection pane="bottomLeft" activeCell="A16" sqref="A16"/>
      <selection pane="bottomRight" activeCell="K23" sqref="K23"/>
    </sheetView>
  </sheetViews>
  <sheetFormatPr defaultRowHeight="15"/>
  <cols>
    <col min="1" max="1" width="3.42578125" style="59" bestFit="1" customWidth="1"/>
    <col min="2" max="2" width="5" style="60" bestFit="1" customWidth="1"/>
    <col min="3" max="3" width="38.42578125" style="60" customWidth="1"/>
    <col min="4" max="4" width="23.140625" style="60" customWidth="1"/>
    <col min="5" max="5" width="22.28515625" style="60" customWidth="1"/>
    <col min="6" max="6" width="17" style="60" customWidth="1"/>
    <col min="7" max="7" width="22.7109375" style="60" customWidth="1"/>
    <col min="8" max="8" width="19.42578125" style="60" customWidth="1"/>
    <col min="9" max="9" width="16.42578125" style="60" customWidth="1"/>
    <col min="10" max="10" width="18" style="8" customWidth="1"/>
    <col min="11" max="11" width="10.28515625" style="8" bestFit="1" customWidth="1"/>
    <col min="12" max="13" width="9.42578125" style="8" bestFit="1" customWidth="1"/>
    <col min="14" max="14" width="11.42578125" style="8" bestFit="1" customWidth="1"/>
    <col min="15" max="16" width="9.42578125" style="8" bestFit="1" customWidth="1"/>
    <col min="17" max="16384" width="9.140625" style="8"/>
  </cols>
  <sheetData>
    <row r="4" spans="1:22" ht="22.5" customHeight="1">
      <c r="D4" s="61"/>
      <c r="E4" s="61"/>
      <c r="F4" s="62"/>
      <c r="G4" s="104" t="s">
        <v>110</v>
      </c>
      <c r="H4" s="104"/>
      <c r="I4" s="104"/>
    </row>
    <row r="5" spans="1:22" ht="15" customHeight="1">
      <c r="G5" s="113" t="s">
        <v>105</v>
      </c>
      <c r="H5" s="113"/>
      <c r="I5" s="113"/>
    </row>
    <row r="6" spans="1:22" ht="22.9" customHeight="1">
      <c r="F6" s="61"/>
      <c r="G6" s="113"/>
      <c r="H6" s="113"/>
      <c r="I6" s="113"/>
    </row>
    <row r="7" spans="1:22" ht="18.75">
      <c r="B7" s="59"/>
      <c r="C7" s="59"/>
      <c r="D7" s="59"/>
      <c r="E7" s="59"/>
      <c r="F7" s="61"/>
      <c r="G7" s="113" t="s">
        <v>106</v>
      </c>
      <c r="H7" s="113"/>
      <c r="I7" s="113"/>
    </row>
    <row r="8" spans="1:22">
      <c r="B8" s="59"/>
      <c r="C8" s="59"/>
      <c r="D8" s="59"/>
      <c r="E8" s="59"/>
    </row>
    <row r="9" spans="1:22" ht="18.75">
      <c r="A9" s="161" t="s">
        <v>31</v>
      </c>
      <c r="B9" s="161"/>
      <c r="C9" s="161"/>
      <c r="D9" s="161"/>
      <c r="E9" s="161"/>
      <c r="F9" s="161"/>
      <c r="G9" s="161"/>
      <c r="H9" s="161"/>
      <c r="I9" s="161"/>
    </row>
    <row r="10" spans="1:22" ht="18.75">
      <c r="A10" s="105" t="s">
        <v>29</v>
      </c>
      <c r="B10" s="105"/>
      <c r="C10" s="105"/>
      <c r="D10" s="105"/>
      <c r="E10" s="105"/>
      <c r="F10" s="105"/>
      <c r="G10" s="105"/>
      <c r="H10" s="105"/>
      <c r="I10" s="105"/>
    </row>
    <row r="11" spans="1:22" ht="18.75">
      <c r="A11" s="67"/>
      <c r="B11" s="67"/>
      <c r="C11" s="67"/>
      <c r="D11" s="67"/>
      <c r="E11" s="67"/>
      <c r="F11" s="67"/>
      <c r="G11" s="67"/>
      <c r="H11" s="67"/>
      <c r="I11" s="67"/>
    </row>
    <row r="12" spans="1:22">
      <c r="A12" s="194" t="s">
        <v>18</v>
      </c>
      <c r="B12" s="196"/>
      <c r="C12" s="137" t="s">
        <v>25</v>
      </c>
      <c r="D12" s="116" t="s">
        <v>36</v>
      </c>
      <c r="E12" s="117"/>
      <c r="F12" s="118"/>
      <c r="G12" s="116" t="s">
        <v>46</v>
      </c>
      <c r="H12" s="117"/>
      <c r="I12" s="118"/>
    </row>
    <row r="13" spans="1:22" ht="15" customHeight="1">
      <c r="A13" s="197"/>
      <c r="B13" s="199"/>
      <c r="C13" s="283"/>
      <c r="D13" s="114" t="s">
        <v>24</v>
      </c>
      <c r="E13" s="114"/>
      <c r="F13" s="114" t="s">
        <v>23</v>
      </c>
      <c r="G13" s="114" t="s">
        <v>24</v>
      </c>
      <c r="H13" s="114"/>
      <c r="I13" s="114" t="s">
        <v>23</v>
      </c>
    </row>
    <row r="14" spans="1:22" ht="44.25" customHeight="1">
      <c r="A14" s="197"/>
      <c r="B14" s="199"/>
      <c r="C14" s="283"/>
      <c r="D14" s="14" t="s">
        <v>26</v>
      </c>
      <c r="E14" s="14" t="s">
        <v>27</v>
      </c>
      <c r="F14" s="114"/>
      <c r="G14" s="14" t="s">
        <v>26</v>
      </c>
      <c r="H14" s="14" t="s">
        <v>27</v>
      </c>
      <c r="I14" s="114"/>
    </row>
    <row r="15" spans="1:22">
      <c r="A15" s="200"/>
      <c r="B15" s="202"/>
      <c r="C15" s="138"/>
      <c r="D15" s="66" t="s">
        <v>66</v>
      </c>
      <c r="E15" s="66" t="s">
        <v>63</v>
      </c>
      <c r="F15" s="66" t="s">
        <v>30</v>
      </c>
      <c r="G15" s="66" t="s">
        <v>66</v>
      </c>
      <c r="H15" s="66" t="s">
        <v>63</v>
      </c>
      <c r="I15" s="66" t="s">
        <v>30</v>
      </c>
      <c r="J15" s="64"/>
    </row>
    <row r="16" spans="1:22">
      <c r="A16" s="114">
        <v>1</v>
      </c>
      <c r="B16" s="114"/>
      <c r="C16" s="77"/>
      <c r="D16" s="78"/>
      <c r="E16" s="78"/>
      <c r="F16" s="79"/>
      <c r="G16" s="78"/>
      <c r="H16" s="78"/>
      <c r="I16" s="79"/>
      <c r="J16" s="13"/>
      <c r="K16" s="13"/>
      <c r="L16" s="13"/>
      <c r="M16" s="13"/>
      <c r="N16" s="13"/>
      <c r="O16" s="13"/>
      <c r="P16" s="65"/>
      <c r="Q16" s="65"/>
      <c r="R16" s="65"/>
      <c r="S16" s="65"/>
      <c r="T16" s="65"/>
      <c r="U16" s="65"/>
      <c r="V16" s="65"/>
    </row>
    <row r="17" spans="1:22" ht="30" customHeight="1">
      <c r="A17" s="116">
        <f>A16+1</f>
        <v>2</v>
      </c>
      <c r="B17" s="118"/>
      <c r="C17" s="80"/>
      <c r="D17" s="78"/>
      <c r="E17" s="78"/>
      <c r="F17" s="79"/>
      <c r="G17" s="78"/>
      <c r="H17" s="78"/>
      <c r="I17" s="79"/>
      <c r="J17" s="13"/>
      <c r="K17" s="13"/>
      <c r="L17" s="13"/>
      <c r="M17" s="13"/>
      <c r="N17" s="13"/>
      <c r="O17" s="13"/>
      <c r="P17" s="65"/>
      <c r="Q17" s="65"/>
      <c r="R17" s="65"/>
      <c r="S17" s="65"/>
      <c r="T17" s="65"/>
      <c r="U17" s="65"/>
      <c r="V17" s="65"/>
    </row>
    <row r="18" spans="1:22" ht="30" customHeight="1">
      <c r="A18" s="116">
        <f t="shared" ref="A18:A45" si="0">A17+1</f>
        <v>3</v>
      </c>
      <c r="B18" s="118"/>
      <c r="C18" s="77"/>
      <c r="D18" s="78"/>
      <c r="E18" s="78"/>
      <c r="F18" s="79"/>
      <c r="G18" s="78"/>
      <c r="H18" s="78"/>
      <c r="I18" s="79"/>
      <c r="J18" s="13"/>
      <c r="K18" s="13"/>
      <c r="L18" s="13"/>
      <c r="M18" s="13"/>
      <c r="N18" s="13"/>
      <c r="O18" s="13"/>
      <c r="P18" s="65"/>
      <c r="Q18" s="65"/>
      <c r="R18" s="65"/>
      <c r="S18" s="65"/>
      <c r="T18" s="65"/>
      <c r="U18" s="65"/>
      <c r="V18" s="65"/>
    </row>
    <row r="19" spans="1:22">
      <c r="A19" s="116">
        <f t="shared" si="0"/>
        <v>4</v>
      </c>
      <c r="B19" s="118"/>
      <c r="C19" s="80"/>
      <c r="D19" s="78"/>
      <c r="E19" s="78"/>
      <c r="F19" s="79"/>
      <c r="G19" s="78"/>
      <c r="H19" s="78"/>
      <c r="I19" s="79"/>
      <c r="J19" s="13"/>
      <c r="K19" s="13"/>
      <c r="L19" s="13"/>
      <c r="M19" s="13"/>
      <c r="N19" s="13"/>
      <c r="O19" s="13"/>
      <c r="P19" s="65"/>
      <c r="Q19" s="65"/>
      <c r="R19" s="65"/>
      <c r="S19" s="65"/>
      <c r="T19" s="65"/>
      <c r="U19" s="65"/>
      <c r="V19" s="65"/>
    </row>
    <row r="20" spans="1:22">
      <c r="A20" s="116">
        <f t="shared" si="0"/>
        <v>5</v>
      </c>
      <c r="B20" s="118"/>
      <c r="C20" s="77"/>
      <c r="D20" s="78"/>
      <c r="E20" s="78"/>
      <c r="F20" s="79"/>
      <c r="G20" s="78"/>
      <c r="H20" s="78"/>
      <c r="I20" s="79"/>
      <c r="J20" s="13"/>
      <c r="K20" s="13"/>
      <c r="L20" s="13"/>
      <c r="M20" s="13"/>
      <c r="N20" s="13"/>
      <c r="O20" s="13"/>
      <c r="P20" s="65"/>
      <c r="Q20" s="65"/>
      <c r="R20" s="65"/>
      <c r="S20" s="65"/>
      <c r="T20" s="65"/>
      <c r="U20" s="65"/>
      <c r="V20" s="65"/>
    </row>
    <row r="21" spans="1:22">
      <c r="A21" s="116">
        <f t="shared" si="0"/>
        <v>6</v>
      </c>
      <c r="B21" s="118"/>
      <c r="C21" s="77"/>
      <c r="D21" s="78"/>
      <c r="E21" s="78"/>
      <c r="F21" s="79"/>
      <c r="G21" s="78"/>
      <c r="H21" s="78"/>
      <c r="I21" s="79"/>
      <c r="J21" s="13"/>
      <c r="K21" s="13"/>
      <c r="L21" s="13"/>
      <c r="M21" s="13"/>
      <c r="N21" s="13"/>
      <c r="O21" s="13"/>
      <c r="P21" s="65"/>
      <c r="Q21" s="65"/>
      <c r="R21" s="65"/>
      <c r="S21" s="65"/>
      <c r="T21" s="65"/>
      <c r="U21" s="65"/>
      <c r="V21" s="65"/>
    </row>
    <row r="22" spans="1:22">
      <c r="A22" s="116">
        <f t="shared" si="0"/>
        <v>7</v>
      </c>
      <c r="B22" s="118"/>
      <c r="C22" s="77"/>
      <c r="D22" s="78"/>
      <c r="E22" s="78"/>
      <c r="F22" s="79"/>
      <c r="G22" s="78"/>
      <c r="H22" s="78"/>
      <c r="I22" s="79"/>
      <c r="J22" s="13"/>
      <c r="K22" s="13"/>
      <c r="L22" s="13"/>
      <c r="M22" s="13"/>
      <c r="N22" s="13"/>
      <c r="O22" s="13"/>
      <c r="P22" s="65"/>
      <c r="Q22" s="65"/>
      <c r="R22" s="65"/>
      <c r="S22" s="65"/>
      <c r="T22" s="65"/>
      <c r="U22" s="65"/>
      <c r="V22" s="65"/>
    </row>
    <row r="23" spans="1:22">
      <c r="A23" s="116">
        <f>A22+1</f>
        <v>8</v>
      </c>
      <c r="B23" s="118"/>
      <c r="C23" s="77"/>
      <c r="D23" s="78"/>
      <c r="E23" s="78"/>
      <c r="F23" s="79"/>
      <c r="G23" s="78"/>
      <c r="H23" s="78"/>
      <c r="I23" s="79"/>
      <c r="J23" s="13"/>
      <c r="K23" s="13"/>
      <c r="L23" s="13"/>
      <c r="M23" s="13"/>
      <c r="N23" s="13"/>
      <c r="O23" s="13"/>
      <c r="P23" s="65"/>
      <c r="Q23" s="65"/>
      <c r="R23" s="65"/>
      <c r="S23" s="65"/>
      <c r="T23" s="65"/>
      <c r="U23" s="65"/>
      <c r="V23" s="65"/>
    </row>
    <row r="24" spans="1:22">
      <c r="A24" s="116">
        <f t="shared" si="0"/>
        <v>9</v>
      </c>
      <c r="B24" s="118"/>
      <c r="C24" s="77"/>
      <c r="D24" s="78"/>
      <c r="E24" s="78"/>
      <c r="F24" s="79"/>
      <c r="G24" s="78"/>
      <c r="H24" s="78"/>
      <c r="I24" s="79"/>
      <c r="J24" s="13"/>
      <c r="K24" s="13"/>
      <c r="L24" s="13"/>
      <c r="M24" s="13"/>
      <c r="N24" s="13"/>
      <c r="O24" s="13"/>
      <c r="P24" s="65"/>
      <c r="Q24" s="65"/>
      <c r="R24" s="65"/>
      <c r="S24" s="65"/>
      <c r="T24" s="65"/>
      <c r="U24" s="65"/>
      <c r="V24" s="65"/>
    </row>
    <row r="25" spans="1:22">
      <c r="A25" s="116">
        <f t="shared" si="0"/>
        <v>10</v>
      </c>
      <c r="B25" s="118"/>
      <c r="C25" s="77"/>
      <c r="D25" s="78"/>
      <c r="E25" s="78"/>
      <c r="F25" s="79"/>
      <c r="G25" s="78"/>
      <c r="H25" s="78"/>
      <c r="I25" s="79"/>
      <c r="J25" s="13"/>
      <c r="K25" s="13"/>
      <c r="L25" s="13"/>
      <c r="M25" s="13"/>
      <c r="N25" s="13"/>
      <c r="O25" s="13"/>
      <c r="P25" s="65"/>
      <c r="Q25" s="65"/>
      <c r="R25" s="65"/>
      <c r="S25" s="65"/>
      <c r="T25" s="65"/>
      <c r="U25" s="65"/>
      <c r="V25" s="65"/>
    </row>
    <row r="26" spans="1:22">
      <c r="A26" s="116">
        <f t="shared" si="0"/>
        <v>11</v>
      </c>
      <c r="B26" s="118"/>
      <c r="C26" s="77"/>
      <c r="D26" s="78"/>
      <c r="E26" s="78"/>
      <c r="F26" s="79"/>
      <c r="G26" s="78"/>
      <c r="H26" s="78"/>
      <c r="I26" s="79"/>
      <c r="J26" s="13"/>
      <c r="K26" s="13"/>
      <c r="L26" s="13"/>
      <c r="M26" s="13"/>
      <c r="N26" s="13"/>
      <c r="O26" s="13"/>
      <c r="P26" s="65"/>
      <c r="Q26" s="65"/>
      <c r="R26" s="65"/>
      <c r="S26" s="65"/>
      <c r="T26" s="65"/>
      <c r="U26" s="65"/>
      <c r="V26" s="65"/>
    </row>
    <row r="27" spans="1:22">
      <c r="A27" s="116">
        <f t="shared" si="0"/>
        <v>12</v>
      </c>
      <c r="B27" s="118"/>
      <c r="C27" s="77"/>
      <c r="D27" s="78"/>
      <c r="E27" s="78"/>
      <c r="F27" s="79"/>
      <c r="G27" s="78"/>
      <c r="H27" s="78"/>
      <c r="I27" s="79"/>
      <c r="J27" s="13"/>
      <c r="K27" s="13"/>
      <c r="L27" s="13"/>
      <c r="M27" s="13"/>
      <c r="N27" s="13"/>
      <c r="O27" s="13"/>
      <c r="P27" s="65"/>
      <c r="Q27" s="65"/>
      <c r="R27" s="65"/>
      <c r="S27" s="65"/>
      <c r="T27" s="65"/>
      <c r="U27" s="65"/>
      <c r="V27" s="65"/>
    </row>
    <row r="28" spans="1:22">
      <c r="A28" s="116">
        <f t="shared" si="0"/>
        <v>13</v>
      </c>
      <c r="B28" s="118"/>
      <c r="C28" s="77"/>
      <c r="D28" s="78"/>
      <c r="E28" s="78"/>
      <c r="F28" s="79"/>
      <c r="G28" s="78"/>
      <c r="H28" s="78"/>
      <c r="I28" s="79"/>
      <c r="J28" s="13"/>
      <c r="K28" s="13"/>
      <c r="L28" s="13"/>
      <c r="M28" s="13"/>
      <c r="N28" s="13"/>
      <c r="O28" s="13"/>
      <c r="P28" s="65"/>
      <c r="Q28" s="65"/>
      <c r="R28" s="65"/>
      <c r="S28" s="65"/>
      <c r="T28" s="65"/>
      <c r="U28" s="65"/>
      <c r="V28" s="65"/>
    </row>
    <row r="29" spans="1:22">
      <c r="A29" s="116">
        <f t="shared" si="0"/>
        <v>14</v>
      </c>
      <c r="B29" s="118"/>
      <c r="C29" s="77"/>
      <c r="D29" s="78"/>
      <c r="E29" s="78"/>
      <c r="F29" s="79"/>
      <c r="G29" s="78"/>
      <c r="H29" s="78"/>
      <c r="I29" s="79"/>
      <c r="J29" s="13"/>
      <c r="K29" s="13"/>
      <c r="L29" s="13"/>
      <c r="M29" s="13"/>
      <c r="N29" s="13"/>
      <c r="O29" s="13"/>
      <c r="P29" s="65"/>
      <c r="Q29" s="65"/>
      <c r="R29" s="65"/>
      <c r="S29" s="65"/>
      <c r="T29" s="65"/>
      <c r="U29" s="65"/>
      <c r="V29" s="65"/>
    </row>
    <row r="30" spans="1:22">
      <c r="A30" s="116">
        <f t="shared" si="0"/>
        <v>15</v>
      </c>
      <c r="B30" s="118"/>
      <c r="C30" s="77"/>
      <c r="D30" s="78"/>
      <c r="E30" s="78"/>
      <c r="F30" s="79"/>
      <c r="G30" s="78"/>
      <c r="H30" s="78"/>
      <c r="I30" s="78"/>
      <c r="J30" s="13"/>
      <c r="K30" s="13"/>
      <c r="L30" s="13"/>
      <c r="M30" s="13"/>
      <c r="N30" s="13"/>
      <c r="O30" s="13"/>
      <c r="P30" s="65"/>
      <c r="Q30" s="65"/>
      <c r="R30" s="65"/>
      <c r="S30" s="65"/>
      <c r="T30" s="65"/>
      <c r="U30" s="65"/>
      <c r="V30" s="65"/>
    </row>
    <row r="31" spans="1:22">
      <c r="A31" s="116">
        <f t="shared" si="0"/>
        <v>16</v>
      </c>
      <c r="B31" s="118"/>
      <c r="C31" s="77"/>
      <c r="D31" s="78"/>
      <c r="E31" s="78"/>
      <c r="F31" s="79"/>
      <c r="G31" s="78"/>
      <c r="H31" s="78"/>
      <c r="I31" s="79"/>
      <c r="J31" s="13"/>
      <c r="K31" s="13"/>
      <c r="L31" s="13"/>
      <c r="M31" s="13"/>
      <c r="N31" s="13"/>
      <c r="O31" s="13"/>
      <c r="P31" s="65"/>
      <c r="Q31" s="65"/>
      <c r="R31" s="65"/>
      <c r="S31" s="65"/>
      <c r="T31" s="65"/>
      <c r="U31" s="65"/>
      <c r="V31" s="65"/>
    </row>
    <row r="32" spans="1:22">
      <c r="A32" s="116">
        <f t="shared" si="0"/>
        <v>17</v>
      </c>
      <c r="B32" s="118"/>
      <c r="C32" s="77"/>
      <c r="D32" s="78"/>
      <c r="E32" s="78"/>
      <c r="F32" s="79"/>
      <c r="G32" s="78"/>
      <c r="H32" s="78"/>
      <c r="I32" s="79"/>
      <c r="J32" s="13"/>
      <c r="K32" s="13"/>
      <c r="L32" s="13"/>
      <c r="M32" s="13"/>
      <c r="N32" s="13"/>
      <c r="O32" s="13"/>
      <c r="P32" s="65"/>
      <c r="Q32" s="65"/>
      <c r="R32" s="65"/>
      <c r="S32" s="65"/>
      <c r="T32" s="65"/>
      <c r="U32" s="65"/>
      <c r="V32" s="65"/>
    </row>
    <row r="33" spans="1:22" ht="38.25" customHeight="1">
      <c r="A33" s="116">
        <f t="shared" si="0"/>
        <v>18</v>
      </c>
      <c r="B33" s="118"/>
      <c r="C33" s="77"/>
      <c r="D33" s="78"/>
      <c r="E33" s="78"/>
      <c r="F33" s="79"/>
      <c r="G33" s="78"/>
      <c r="H33" s="78"/>
      <c r="I33" s="79"/>
      <c r="J33" s="13"/>
      <c r="K33" s="13"/>
      <c r="L33" s="13"/>
      <c r="M33" s="13"/>
      <c r="N33" s="13"/>
      <c r="O33" s="13"/>
      <c r="P33" s="65"/>
      <c r="Q33" s="65"/>
      <c r="R33" s="65"/>
      <c r="S33" s="65"/>
      <c r="T33" s="65"/>
      <c r="U33" s="65"/>
      <c r="V33" s="65"/>
    </row>
    <row r="34" spans="1:22">
      <c r="A34" s="116">
        <f t="shared" si="0"/>
        <v>19</v>
      </c>
      <c r="B34" s="118"/>
      <c r="C34" s="77"/>
      <c r="D34" s="78"/>
      <c r="E34" s="78"/>
      <c r="F34" s="79"/>
      <c r="G34" s="78"/>
      <c r="H34" s="78"/>
      <c r="I34" s="79"/>
      <c r="J34" s="13"/>
      <c r="K34" s="13"/>
      <c r="L34" s="13"/>
      <c r="M34" s="13"/>
      <c r="N34" s="13"/>
      <c r="O34" s="13"/>
      <c r="P34" s="65"/>
      <c r="Q34" s="65"/>
      <c r="R34" s="65"/>
      <c r="S34" s="65"/>
      <c r="T34" s="65"/>
      <c r="U34" s="65"/>
      <c r="V34" s="65"/>
    </row>
    <row r="35" spans="1:22" ht="40.5" customHeight="1">
      <c r="A35" s="116">
        <f t="shared" si="0"/>
        <v>20</v>
      </c>
      <c r="B35" s="118"/>
      <c r="C35" s="77"/>
      <c r="D35" s="78"/>
      <c r="E35" s="78"/>
      <c r="F35" s="79"/>
      <c r="G35" s="78"/>
      <c r="H35" s="78"/>
      <c r="I35" s="79"/>
      <c r="J35" s="13"/>
      <c r="K35" s="13"/>
      <c r="L35" s="13"/>
      <c r="M35" s="13"/>
      <c r="N35" s="13"/>
      <c r="O35" s="13"/>
      <c r="P35" s="65"/>
      <c r="Q35" s="65"/>
      <c r="R35" s="65"/>
      <c r="S35" s="65"/>
      <c r="T35" s="65"/>
      <c r="U35" s="65"/>
      <c r="V35" s="65"/>
    </row>
    <row r="36" spans="1:22">
      <c r="A36" s="116">
        <f t="shared" si="0"/>
        <v>21</v>
      </c>
      <c r="B36" s="118"/>
      <c r="C36" s="77"/>
      <c r="D36" s="78"/>
      <c r="E36" s="78"/>
      <c r="F36" s="79"/>
      <c r="G36" s="78"/>
      <c r="H36" s="78"/>
      <c r="I36" s="79"/>
      <c r="J36" s="13"/>
      <c r="K36" s="13"/>
      <c r="L36" s="13"/>
      <c r="M36" s="13"/>
      <c r="N36" s="13"/>
      <c r="O36" s="13"/>
      <c r="P36" s="65"/>
      <c r="Q36" s="65"/>
      <c r="R36" s="65"/>
      <c r="S36" s="65"/>
      <c r="T36" s="65"/>
      <c r="U36" s="65"/>
      <c r="V36" s="65"/>
    </row>
    <row r="37" spans="1:22">
      <c r="A37" s="116">
        <f t="shared" si="0"/>
        <v>22</v>
      </c>
      <c r="B37" s="118"/>
      <c r="C37" s="77"/>
      <c r="D37" s="78"/>
      <c r="E37" s="78"/>
      <c r="F37" s="79"/>
      <c r="G37" s="78"/>
      <c r="H37" s="78"/>
      <c r="I37" s="79"/>
      <c r="J37" s="13"/>
      <c r="K37" s="13"/>
      <c r="L37" s="13"/>
      <c r="M37" s="13"/>
      <c r="N37" s="13"/>
      <c r="O37" s="13"/>
      <c r="P37" s="65"/>
      <c r="Q37" s="65"/>
      <c r="R37" s="65"/>
      <c r="S37" s="65"/>
      <c r="T37" s="65"/>
      <c r="U37" s="65"/>
      <c r="V37" s="65"/>
    </row>
    <row r="38" spans="1:22" ht="41.25" customHeight="1">
      <c r="A38" s="116">
        <f t="shared" si="0"/>
        <v>23</v>
      </c>
      <c r="B38" s="118"/>
      <c r="C38" s="77"/>
      <c r="D38" s="78"/>
      <c r="E38" s="78"/>
      <c r="F38" s="79"/>
      <c r="G38" s="78"/>
      <c r="H38" s="78"/>
      <c r="I38" s="79"/>
      <c r="J38" s="13"/>
      <c r="K38" s="13"/>
      <c r="L38" s="13"/>
      <c r="M38" s="13"/>
      <c r="N38" s="13"/>
      <c r="O38" s="13"/>
    </row>
    <row r="39" spans="1:22" ht="32.25" customHeight="1">
      <c r="A39" s="116">
        <f t="shared" si="0"/>
        <v>24</v>
      </c>
      <c r="B39" s="118"/>
      <c r="C39" s="77"/>
      <c r="D39" s="78"/>
      <c r="E39" s="78"/>
      <c r="F39" s="79"/>
      <c r="G39" s="78"/>
      <c r="H39" s="78"/>
      <c r="I39" s="79"/>
      <c r="J39" s="13"/>
      <c r="K39" s="13"/>
      <c r="L39" s="13"/>
      <c r="M39" s="13"/>
      <c r="N39" s="13"/>
      <c r="O39" s="13"/>
    </row>
    <row r="40" spans="1:22" ht="37.5" customHeight="1">
      <c r="A40" s="116">
        <f t="shared" si="0"/>
        <v>25</v>
      </c>
      <c r="B40" s="118"/>
      <c r="C40" s="77"/>
      <c r="D40" s="78"/>
      <c r="E40" s="78"/>
      <c r="F40" s="79"/>
      <c r="G40" s="78"/>
      <c r="H40" s="78"/>
      <c r="I40" s="79"/>
      <c r="J40" s="13"/>
      <c r="K40" s="13"/>
      <c r="L40" s="13"/>
      <c r="M40" s="13"/>
      <c r="N40" s="13"/>
      <c r="O40" s="13"/>
    </row>
    <row r="41" spans="1:22" ht="36.75" customHeight="1">
      <c r="A41" s="116">
        <f t="shared" si="0"/>
        <v>26</v>
      </c>
      <c r="B41" s="118"/>
      <c r="C41" s="77"/>
      <c r="D41" s="78"/>
      <c r="E41" s="78"/>
      <c r="F41" s="79"/>
      <c r="G41" s="78"/>
      <c r="H41" s="78"/>
      <c r="I41" s="79"/>
      <c r="J41" s="13"/>
      <c r="K41" s="13"/>
      <c r="L41" s="13"/>
      <c r="M41" s="13"/>
      <c r="N41" s="13"/>
      <c r="O41" s="13"/>
    </row>
    <row r="42" spans="1:22" ht="47.25" customHeight="1">
      <c r="A42" s="116">
        <f t="shared" si="0"/>
        <v>27</v>
      </c>
      <c r="B42" s="118"/>
      <c r="C42" s="77"/>
      <c r="D42" s="78"/>
      <c r="E42" s="78"/>
      <c r="F42" s="79"/>
      <c r="G42" s="78"/>
      <c r="H42" s="78"/>
      <c r="I42" s="79"/>
      <c r="J42" s="13"/>
      <c r="K42" s="13"/>
      <c r="L42" s="13"/>
      <c r="M42" s="13"/>
      <c r="N42" s="13"/>
      <c r="O42" s="13"/>
    </row>
    <row r="43" spans="1:22" ht="58.5" customHeight="1">
      <c r="A43" s="116">
        <f>A42+1</f>
        <v>28</v>
      </c>
      <c r="B43" s="118"/>
      <c r="C43" s="77"/>
      <c r="D43" s="78"/>
      <c r="E43" s="78"/>
      <c r="F43" s="79"/>
      <c r="G43" s="78"/>
      <c r="H43" s="78"/>
      <c r="I43" s="79"/>
      <c r="J43" s="13"/>
      <c r="K43" s="13"/>
      <c r="L43" s="13"/>
      <c r="M43" s="13"/>
      <c r="N43" s="13"/>
      <c r="O43" s="13"/>
    </row>
    <row r="44" spans="1:22" ht="64.5" customHeight="1">
      <c r="A44" s="116">
        <f>A43+1</f>
        <v>29</v>
      </c>
      <c r="B44" s="118"/>
      <c r="C44" s="77"/>
      <c r="D44" s="78"/>
      <c r="E44" s="78"/>
      <c r="F44" s="79"/>
      <c r="G44" s="79"/>
      <c r="H44" s="78"/>
      <c r="I44" s="79"/>
      <c r="J44" s="13"/>
      <c r="K44" s="13"/>
      <c r="L44" s="13"/>
      <c r="M44" s="13"/>
      <c r="N44" s="13"/>
      <c r="O44" s="13"/>
    </row>
    <row r="45" spans="1:22">
      <c r="A45" s="116">
        <f t="shared" si="0"/>
        <v>30</v>
      </c>
      <c r="B45" s="118"/>
      <c r="C45" s="77"/>
      <c r="D45" s="78"/>
      <c r="E45" s="78"/>
      <c r="F45" s="79"/>
      <c r="G45" s="78"/>
      <c r="H45" s="79"/>
      <c r="I45" s="79"/>
      <c r="J45" s="13"/>
      <c r="K45" s="13"/>
      <c r="L45" s="13"/>
      <c r="M45" s="13"/>
      <c r="N45" s="13"/>
      <c r="O45" s="13"/>
    </row>
    <row r="46" spans="1:22">
      <c r="D46" s="63"/>
      <c r="E46" s="63"/>
      <c r="F46" s="63"/>
      <c r="G46" s="63"/>
      <c r="H46" s="63"/>
      <c r="I46" s="63"/>
    </row>
    <row r="47" spans="1:22">
      <c r="D47" s="63"/>
      <c r="E47" s="63"/>
      <c r="F47" s="63"/>
      <c r="G47" s="63"/>
      <c r="H47" s="63"/>
      <c r="I47" s="63"/>
    </row>
    <row r="48" spans="1:22">
      <c r="D48" s="63"/>
      <c r="E48" s="63"/>
      <c r="F48" s="63"/>
      <c r="G48" s="63"/>
      <c r="H48" s="63"/>
      <c r="I48" s="63"/>
    </row>
    <row r="49" spans="4:9">
      <c r="D49" s="63"/>
      <c r="E49" s="63"/>
      <c r="F49" s="63"/>
      <c r="G49" s="63"/>
      <c r="H49" s="63"/>
      <c r="I49" s="63"/>
    </row>
    <row r="50" spans="4:9">
      <c r="D50" s="63"/>
      <c r="E50" s="63"/>
      <c r="F50" s="63"/>
      <c r="G50" s="63"/>
      <c r="H50" s="63"/>
      <c r="I50" s="63"/>
    </row>
    <row r="51" spans="4:9">
      <c r="D51" s="63"/>
      <c r="E51" s="63"/>
      <c r="F51" s="63"/>
      <c r="G51" s="63"/>
      <c r="H51" s="63"/>
      <c r="I51" s="63"/>
    </row>
    <row r="52" spans="4:9">
      <c r="D52" s="63"/>
      <c r="E52" s="63"/>
      <c r="F52" s="63"/>
      <c r="G52" s="63"/>
      <c r="H52" s="63"/>
      <c r="I52" s="63"/>
    </row>
    <row r="53" spans="4:9">
      <c r="D53" s="63"/>
      <c r="E53" s="63"/>
      <c r="F53" s="63"/>
      <c r="G53" s="63"/>
      <c r="H53" s="63"/>
      <c r="I53" s="63"/>
    </row>
    <row r="54" spans="4:9">
      <c r="D54" s="63"/>
      <c r="E54" s="63"/>
      <c r="F54" s="63"/>
      <c r="G54" s="63"/>
      <c r="H54" s="63"/>
      <c r="I54" s="63"/>
    </row>
    <row r="55" spans="4:9">
      <c r="D55" s="63"/>
      <c r="E55" s="63"/>
      <c r="F55" s="63"/>
      <c r="G55" s="63"/>
      <c r="H55" s="63"/>
      <c r="I55" s="63"/>
    </row>
    <row r="56" spans="4:9">
      <c r="D56" s="63"/>
      <c r="E56" s="63"/>
      <c r="F56" s="63"/>
      <c r="G56" s="63"/>
      <c r="H56" s="63"/>
      <c r="I56" s="63"/>
    </row>
    <row r="57" spans="4:9">
      <c r="D57" s="63"/>
      <c r="E57" s="63"/>
      <c r="F57" s="63"/>
      <c r="G57" s="63"/>
      <c r="H57" s="63"/>
      <c r="I57" s="63"/>
    </row>
  </sheetData>
  <mergeCells count="43">
    <mergeCell ref="A18:B18"/>
    <mergeCell ref="G4:I4"/>
    <mergeCell ref="G5:I6"/>
    <mergeCell ref="G7:I7"/>
    <mergeCell ref="A9:I9"/>
    <mergeCell ref="A10:I10"/>
    <mergeCell ref="A12:B15"/>
    <mergeCell ref="C12:C15"/>
    <mergeCell ref="D12:F12"/>
    <mergeCell ref="G12:I12"/>
    <mergeCell ref="D13:E13"/>
    <mergeCell ref="F13:F14"/>
    <mergeCell ref="G13:H13"/>
    <mergeCell ref="I13:I14"/>
    <mergeCell ref="A16:B16"/>
    <mergeCell ref="A17:B17"/>
    <mergeCell ref="A19:B19"/>
    <mergeCell ref="A20:B20"/>
    <mergeCell ref="A21:B21"/>
    <mergeCell ref="A22:B22"/>
    <mergeCell ref="A23:B23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41:B41"/>
  </mergeCells>
  <printOptions horizontalCentered="1"/>
  <pageMargins left="0" right="0.11811023622047245" top="0.15748031496062992" bottom="0.55118110236220474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Приложение 1</vt:lpstr>
      <vt:lpstr>Табл.1</vt:lpstr>
      <vt:lpstr>Табл.2 </vt:lpstr>
      <vt:lpstr>Приложение 2 </vt:lpstr>
      <vt:lpstr>Приложение 3</vt:lpstr>
      <vt:lpstr>Приложение 4</vt:lpstr>
      <vt:lpstr>Приложение 5</vt:lpstr>
      <vt:lpstr>Приложение 6</vt:lpstr>
      <vt:lpstr>Приложение 6 </vt:lpstr>
      <vt:lpstr>'Приложение 5'!Заголовки_для_печати</vt:lpstr>
      <vt:lpstr>'Приложение 6 '!Заголовки_для_печати</vt:lpstr>
      <vt:lpstr>'Приложение 1'!Область_печати</vt:lpstr>
      <vt:lpstr>'Приложение 2 '!Область_печати</vt:lpstr>
      <vt:lpstr>'Приложение 4'!Область_печати</vt:lpstr>
      <vt:lpstr>'Приложение 5'!Область_печати</vt:lpstr>
      <vt:lpstr>'Приложение 6 '!Область_печати</vt:lpstr>
      <vt:lpstr>Табл.1!Область_печати</vt:lpstr>
      <vt:lpstr>'Табл.2 '!Область_печати</vt:lpstr>
    </vt:vector>
  </TitlesOfParts>
  <Company>Мордовэнерго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meoremnv</dc:creator>
  <cp:lastModifiedBy>VProg</cp:lastModifiedBy>
  <cp:lastPrinted>2024-12-11T06:49:33Z</cp:lastPrinted>
  <dcterms:created xsi:type="dcterms:W3CDTF">2007-01-23T14:08:05Z</dcterms:created>
  <dcterms:modified xsi:type="dcterms:W3CDTF">2025-02-25T11:23:16Z</dcterms:modified>
</cp:coreProperties>
</file>